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5" r:id="rId1"/>
    <sheet name="基药" sheetId="3" state="hidden" r:id="rId2"/>
    <sheet name="人才" sheetId="4" state="hidden" r:id="rId3"/>
    <sheet name="计生" sheetId="6" state="hidden" r:id="rId4"/>
    <sheet name="公立医院综合改革2" sheetId="8" state="hidden" r:id="rId5"/>
  </sheets>
  <definedNames>
    <definedName name="_xlnm.Print_Titles" localSheetId="0">总表!$4:$5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<sst xmlns="http://schemas.openxmlformats.org/spreadsheetml/2006/main" count="639" uniqueCount="293">
  <si>
    <t>附件1</t>
  </si>
  <si>
    <t>2024年计划生育服务中央和省级补助资金分配表</t>
  </si>
  <si>
    <t>单位：万元</t>
  </si>
  <si>
    <t>单位名称</t>
  </si>
  <si>
    <t>奖励扶助</t>
  </si>
  <si>
    <t>特别扶助</t>
  </si>
  <si>
    <t>独生子女
父母奖励</t>
  </si>
  <si>
    <t>合计</t>
  </si>
  <si>
    <t>中央资金</t>
  </si>
  <si>
    <t>省级资金</t>
  </si>
  <si>
    <t>开江县卫生健康局</t>
  </si>
  <si>
    <t>附件2</t>
  </si>
  <si>
    <t>提前下达2021年卫生健康（基本药物制度）中央补助资金分配明细表</t>
  </si>
  <si>
    <t>单位:万元</t>
  </si>
  <si>
    <t>地区</t>
  </si>
  <si>
    <t>基层医疗卫生机构实施国家基本药物制度综合补助</t>
  </si>
  <si>
    <t>村卫生室实施国家基本药物制度补助</t>
  </si>
  <si>
    <t>常住人口（万人）</t>
  </si>
  <si>
    <t>中央补助　　　　　　　(万元)</t>
  </si>
  <si>
    <t>中央小计　　　　　　　　　(万元)</t>
  </si>
  <si>
    <t>乡村人口　　（万人）</t>
  </si>
  <si>
    <t>村卫室数　（个）</t>
  </si>
  <si>
    <r>
      <rPr>
        <b/>
        <sz val="9"/>
        <rFont val="宋体"/>
        <charset val="134"/>
      </rPr>
      <t>中央补助（50%）</t>
    </r>
    <r>
      <rPr>
        <b/>
        <sz val="9"/>
        <rFont val="宋体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宋体"/>
        <charset val="134"/>
      </rPr>
      <t>)</t>
    </r>
  </si>
  <si>
    <t>中央小计　　　　　　　　　　　　　　　　　　(万元)</t>
  </si>
  <si>
    <t>全省合计</t>
  </si>
  <si>
    <t>市州小计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</si>
  <si>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</si>
  <si>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</si>
  <si>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</si>
  <si>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</si>
  <si>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</si>
  <si>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</si>
  <si>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</si>
  <si>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</si>
  <si>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</si>
  <si>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</si>
  <si>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</si>
  <si>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双流区</t>
  </si>
  <si>
    <t>郫都区</t>
  </si>
  <si>
    <t>大邑县</t>
  </si>
  <si>
    <t>蒲江县</t>
  </si>
  <si>
    <t>新津县</t>
  </si>
  <si>
    <t>都江堰市</t>
  </si>
  <si>
    <t>简阳市</t>
  </si>
  <si>
    <t>彭州市</t>
  </si>
  <si>
    <t>邛崃市</t>
  </si>
  <si>
    <t>崇州市</t>
  </si>
  <si>
    <t>德阳市</t>
  </si>
  <si>
    <t>旌阳区</t>
  </si>
  <si>
    <t>罗江区</t>
  </si>
  <si>
    <t>绵阳市</t>
  </si>
  <si>
    <t>涪城区</t>
  </si>
  <si>
    <t>游仙区</t>
  </si>
  <si>
    <t>安州区</t>
  </si>
  <si>
    <t>自贡市</t>
  </si>
  <si>
    <t>自流井区</t>
  </si>
  <si>
    <t>贡井区</t>
  </si>
  <si>
    <t>大安区</t>
  </si>
  <si>
    <t>沿滩区</t>
  </si>
  <si>
    <t>攀枝花市</t>
  </si>
  <si>
    <t>东区</t>
  </si>
  <si>
    <t>西区</t>
  </si>
  <si>
    <t>仁和区</t>
  </si>
  <si>
    <t>泸州市</t>
  </si>
  <si>
    <t>江阳区</t>
  </si>
  <si>
    <t>纳溪区</t>
  </si>
  <si>
    <t>龙马潭区</t>
  </si>
  <si>
    <t>广元市</t>
  </si>
  <si>
    <t>利州区</t>
  </si>
  <si>
    <t>昭化区</t>
  </si>
  <si>
    <t>朝天区</t>
  </si>
  <si>
    <t>遂宁市</t>
  </si>
  <si>
    <t>船山区</t>
  </si>
  <si>
    <t>安居区</t>
  </si>
  <si>
    <t>内江市</t>
  </si>
  <si>
    <t>市中区</t>
  </si>
  <si>
    <t>东兴区</t>
  </si>
  <si>
    <t>乐山市</t>
  </si>
  <si>
    <t>沙湾区</t>
  </si>
  <si>
    <t>五通桥区</t>
  </si>
  <si>
    <t>金口河区</t>
  </si>
  <si>
    <t>南充市</t>
  </si>
  <si>
    <t>顺庆区</t>
  </si>
  <si>
    <t>高坪区</t>
  </si>
  <si>
    <t>嘉陵区</t>
  </si>
  <si>
    <t>宜宾市</t>
  </si>
  <si>
    <t>翠屏区</t>
  </si>
  <si>
    <t>叙州区</t>
  </si>
  <si>
    <t>南溪区</t>
  </si>
  <si>
    <t>广安市</t>
  </si>
  <si>
    <t>广安区</t>
  </si>
  <si>
    <t>前锋区</t>
  </si>
  <si>
    <t>达州市</t>
  </si>
  <si>
    <t>通川区</t>
  </si>
  <si>
    <t>达川区</t>
  </si>
  <si>
    <t>巴中市</t>
  </si>
  <si>
    <t>巴州区</t>
  </si>
  <si>
    <t>恩阳区</t>
  </si>
  <si>
    <t>雅安市</t>
  </si>
  <si>
    <t>雨城区</t>
  </si>
  <si>
    <t>名山区</t>
  </si>
  <si>
    <t>眉山市</t>
  </si>
  <si>
    <t>东坡区</t>
  </si>
  <si>
    <t>彭山区</t>
  </si>
  <si>
    <t>资阳市</t>
  </si>
  <si>
    <t>雁江区</t>
  </si>
  <si>
    <t>阿坝州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</si>
  <si>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</si>
  <si>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</si>
  <si>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</si>
  <si>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</si>
  <si>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</si>
  <si>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</si>
  <si>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</si>
  <si>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</si>
  <si>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</si>
  <si>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</si>
  <si>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</si>
  <si>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</si>
  <si>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</si>
  <si>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甘孜州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</si>
  <si>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</si>
  <si>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</si>
  <si>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</si>
  <si>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</si>
  <si>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</si>
  <si>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</si>
  <si>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</si>
  <si>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</si>
  <si>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</si>
  <si>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</si>
  <si>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</si>
  <si>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</si>
  <si>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</si>
  <si>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</si>
  <si>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</si>
  <si>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</si>
  <si>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</si>
  <si>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</si>
  <si>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</t>
  </si>
  <si>
    <t>西昌市</t>
  </si>
  <si>
    <t>木里县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</si>
  <si>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</si>
  <si>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</si>
  <si>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</si>
  <si>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</si>
  <si>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</si>
  <si>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</si>
  <si>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</si>
  <si>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</si>
  <si>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</si>
  <si>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</si>
  <si>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</si>
  <si>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</si>
  <si>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</si>
  <si>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</si>
  <si>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</si>
  <si>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</si>
  <si>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</si>
  <si>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</si>
  <si>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</si>
  <si>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</si>
  <si>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</si>
  <si>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</si>
  <si>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</si>
  <si>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</si>
  <si>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</si>
  <si>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</si>
  <si>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</si>
  <si>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</si>
  <si>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</si>
  <si>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</si>
  <si>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</si>
  <si>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</si>
  <si>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</si>
  <si>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</si>
  <si>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</si>
  <si>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</si>
  <si>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</si>
  <si>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</si>
  <si>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射洪县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</si>
  <si>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</si>
  <si>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</si>
  <si>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</si>
  <si>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</si>
  <si>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</si>
  <si>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</si>
  <si>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</si>
  <si>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</si>
  <si>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</si>
  <si>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</si>
  <si>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</si>
  <si>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</si>
  <si>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</si>
  <si>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</si>
  <si>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</si>
  <si>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</si>
  <si>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</si>
  <si>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</si>
  <si>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</si>
  <si>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</si>
  <si>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</si>
  <si>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</si>
  <si>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</si>
  <si>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</si>
  <si>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</si>
  <si>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</si>
  <si>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</si>
  <si>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</si>
  <si>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</si>
  <si>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</si>
  <si>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</si>
  <si>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</si>
  <si>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</si>
  <si>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</si>
  <si>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</si>
  <si>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</si>
  <si>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</si>
  <si>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</si>
  <si>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</si>
  <si>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</si>
  <si>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</si>
  <si>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</si>
  <si>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</si>
  <si>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</si>
  <si>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</si>
  <si>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</si>
  <si>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</si>
  <si>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</si>
  <si>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</si>
  <si>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四川省2021年医疗服务与保障能力提升（卫生健康人才培养培训）补助项目资金分配总表</t>
  </si>
  <si>
    <t>单位</t>
  </si>
  <si>
    <t>住院医师（含公卫医师、专科医师）规范化培训项目</t>
  </si>
  <si>
    <t>助理全科医生培训项目</t>
  </si>
  <si>
    <t>农村订单定向医学生免费培养项目</t>
  </si>
  <si>
    <t>其中：扶贫资金</t>
  </si>
  <si>
    <t>省级小计</t>
  </si>
  <si>
    <t>四川省妇幼保健院</t>
  </si>
  <si>
    <t>省疾病预防控制中心</t>
  </si>
  <si>
    <t>四川省人民医院</t>
  </si>
  <si>
    <t>四川省肿瘤医院</t>
  </si>
  <si>
    <t>西南医科大学附属医院</t>
  </si>
  <si>
    <t>川北医学院附属医院</t>
  </si>
  <si>
    <t>成都医学院附属第一医院</t>
  </si>
  <si>
    <t>成都中医药大学附属医院</t>
  </si>
  <si>
    <t>四川省中西医结合医院</t>
  </si>
  <si>
    <t>川北医学院</t>
  </si>
  <si>
    <t>成都中医药大学</t>
  </si>
  <si>
    <t xml:space="preserve">成都医学院 </t>
  </si>
  <si>
    <t>西南医科大学</t>
  </si>
  <si>
    <t>四川大学华西医院</t>
  </si>
  <si>
    <t>四川大学华西第二医院</t>
  </si>
  <si>
    <t>四川大学华西口腔医院</t>
  </si>
  <si>
    <t>西南医科大学附属中医医院</t>
  </si>
  <si>
    <t>中国人民解放军西部战区总医院</t>
  </si>
  <si>
    <t>攀钢集团总医院</t>
  </si>
  <si>
    <t>成都市本级</t>
  </si>
  <si>
    <t>德阳市本级</t>
  </si>
  <si>
    <t>绵阳市本级</t>
  </si>
  <si>
    <t>自贡市本级</t>
  </si>
  <si>
    <t>攀枝花市本级</t>
  </si>
  <si>
    <t>泸州市本级</t>
  </si>
  <si>
    <t>广元市本级</t>
  </si>
  <si>
    <t>遂宁市本级</t>
  </si>
  <si>
    <t>内江市本级</t>
  </si>
  <si>
    <t>乐山市本级</t>
  </si>
  <si>
    <t>南充市本级</t>
  </si>
  <si>
    <t>宜宾市本级</t>
  </si>
  <si>
    <t>广安市本级</t>
  </si>
  <si>
    <t>达州市本级</t>
  </si>
  <si>
    <t>巴中市本级</t>
  </si>
  <si>
    <t>雅安市本级</t>
  </si>
  <si>
    <t>阿坝州本级</t>
  </si>
  <si>
    <t>甘孜州本级</t>
  </si>
  <si>
    <t>凉山州本级</t>
  </si>
  <si>
    <t>四川省2021年中央补助计划生育“三项制度”专项资金提前批次分配汇总表</t>
  </si>
  <si>
    <t>少生快富</t>
  </si>
  <si>
    <t>眉山市本级</t>
  </si>
  <si>
    <t>资阳市本级</t>
  </si>
  <si>
    <t>攀枝花</t>
  </si>
  <si>
    <t>泸州</t>
  </si>
  <si>
    <t>广元</t>
  </si>
  <si>
    <t>射洪市</t>
  </si>
  <si>
    <t>附件2-2</t>
  </si>
  <si>
    <t>四川省公立医院综合改革项目资金分配明细表</t>
  </si>
  <si>
    <t>行政区划因素</t>
  </si>
  <si>
    <t>人口因素</t>
  </si>
  <si>
    <t>其中：
扶贫资金</t>
  </si>
  <si>
    <t>市本级</t>
  </si>
  <si>
    <t>内江市中区</t>
  </si>
  <si>
    <t>乐山市中区</t>
  </si>
  <si>
    <t>州本级</t>
  </si>
  <si>
    <t>马尔康县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</si>
</sst>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0_ ;[Red]\-0.00\ "/>
  </numFmts>
  <fonts count="5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5"/>
      <name val="黑体"/>
      <charset val="134"/>
    </font>
    <font>
      <b/>
      <sz val="15"/>
      <name val="黑体"/>
      <charset val="134"/>
    </font>
    <font>
      <sz val="24"/>
      <name val="方正大标宋简体"/>
      <charset val="134"/>
    </font>
    <font>
      <b/>
      <sz val="24"/>
      <name val="方正大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4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楷体"/>
      <charset val="134"/>
    </font>
    <font>
      <sz val="10"/>
      <name val="楷体"/>
      <charset val="134"/>
    </font>
    <font>
      <sz val="16"/>
      <name val="黑体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3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7" fontId="8" fillId="0" borderId="0" xfId="50" applyNumberFormat="1" applyFont="1" applyFill="1" applyBorder="1" applyAlignment="1">
      <alignment horizontal="center" vertical="center" wrapText="1" shrinkToFit="1"/>
    </xf>
    <xf numFmtId="176" fontId="8" fillId="0" borderId="0" xfId="50" applyNumberFormat="1" applyFont="1" applyFill="1" applyBorder="1" applyAlignment="1">
      <alignment horizontal="center" vertical="center" wrapText="1" shrinkToFit="1"/>
    </xf>
    <xf numFmtId="177" fontId="9" fillId="0" borderId="0" xfId="50" applyNumberFormat="1" applyFont="1" applyFill="1" applyBorder="1" applyAlignment="1">
      <alignment horizontal="center" vertical="center" wrapText="1" shrinkToFit="1"/>
    </xf>
    <xf numFmtId="177" fontId="10" fillId="0" borderId="1" xfId="50" applyNumberFormat="1" applyFont="1" applyFill="1" applyBorder="1" applyAlignment="1">
      <alignment horizontal="right" vertical="center" wrapText="1" shrinkToFit="1"/>
    </xf>
    <xf numFmtId="176" fontId="10" fillId="0" borderId="1" xfId="50" applyNumberFormat="1" applyFont="1" applyFill="1" applyBorder="1" applyAlignment="1">
      <alignment horizontal="right" vertical="center" wrapText="1" shrinkToFit="1"/>
    </xf>
    <xf numFmtId="177" fontId="11" fillId="0" borderId="1" xfId="50" applyNumberFormat="1" applyFont="1" applyFill="1" applyBorder="1" applyAlignment="1">
      <alignment horizontal="right" vertical="center" wrapText="1" shrinkToFit="1"/>
    </xf>
    <xf numFmtId="177" fontId="12" fillId="0" borderId="2" xfId="50" applyNumberFormat="1" applyFont="1" applyFill="1" applyBorder="1" applyAlignment="1">
      <alignment horizontal="center" vertical="center" wrapText="1" shrinkToFit="1"/>
    </xf>
    <xf numFmtId="177" fontId="12" fillId="0" borderId="3" xfId="50" applyNumberFormat="1" applyFont="1" applyFill="1" applyBorder="1" applyAlignment="1">
      <alignment horizontal="center" vertical="center" wrapText="1" shrinkToFit="1"/>
    </xf>
    <xf numFmtId="177" fontId="12" fillId="0" borderId="4" xfId="50" applyNumberFormat="1" applyFont="1" applyFill="1" applyBorder="1" applyAlignment="1">
      <alignment horizontal="center" vertical="center" wrapText="1" shrinkToFit="1"/>
    </xf>
    <xf numFmtId="176" fontId="12" fillId="0" borderId="3" xfId="50" applyNumberFormat="1" applyFont="1" applyFill="1" applyBorder="1" applyAlignment="1">
      <alignment horizontal="center" vertical="center" wrapText="1" shrinkToFit="1"/>
    </xf>
    <xf numFmtId="176" fontId="12" fillId="0" borderId="4" xfId="50" applyNumberFormat="1" applyFont="1" applyFill="1" applyBorder="1" applyAlignment="1">
      <alignment horizontal="center" vertical="center" wrapText="1" shrinkToFit="1"/>
    </xf>
    <xf numFmtId="177" fontId="13" fillId="0" borderId="2" xfId="50" applyNumberFormat="1" applyFont="1" applyFill="1" applyBorder="1" applyAlignment="1">
      <alignment horizontal="center" vertical="center" wrapText="1"/>
    </xf>
    <xf numFmtId="177" fontId="11" fillId="0" borderId="2" xfId="50" applyNumberFormat="1" applyFont="1" applyFill="1" applyBorder="1" applyAlignment="1">
      <alignment horizontal="center" vertical="center" wrapText="1" shrinkToFit="1"/>
    </xf>
    <xf numFmtId="178" fontId="11" fillId="0" borderId="3" xfId="50" applyNumberFormat="1" applyFont="1" applyFill="1" applyBorder="1" applyAlignment="1">
      <alignment horizontal="center" vertical="center" wrapText="1" shrinkToFit="1"/>
    </xf>
    <xf numFmtId="176" fontId="11" fillId="0" borderId="3" xfId="50" applyNumberFormat="1" applyFont="1" applyFill="1" applyBorder="1" applyAlignment="1">
      <alignment horizontal="center" vertical="center" wrapText="1" shrinkToFit="1"/>
    </xf>
    <xf numFmtId="178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178" fontId="11" fillId="0" borderId="2" xfId="50" applyNumberFormat="1" applyFont="1" applyFill="1" applyBorder="1" applyAlignment="1">
      <alignment horizontal="center" vertical="center" wrapText="1" shrinkToFit="1"/>
    </xf>
    <xf numFmtId="176" fontId="11" fillId="0" borderId="2" xfId="50" applyNumberFormat="1" applyFont="1" applyFill="1" applyBorder="1" applyAlignment="1">
      <alignment horizontal="center" vertical="center" wrapText="1" shrinkToFit="1"/>
    </xf>
    <xf numFmtId="0" fontId="10" fillId="0" borderId="2" xfId="50" applyFont="1" applyFill="1" applyBorder="1" applyAlignment="1">
      <alignment horizontal="center" vertical="center" wrapText="1"/>
    </xf>
    <xf numFmtId="178" fontId="10" fillId="0" borderId="2" xfId="50" applyNumberFormat="1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 shrinkToFit="1"/>
    </xf>
    <xf numFmtId="178" fontId="14" fillId="0" borderId="2" xfId="50" applyNumberFormat="1" applyFont="1" applyFill="1" applyBorder="1" applyAlignment="1">
      <alignment horizontal="center" vertical="center" wrapText="1"/>
    </xf>
    <xf numFmtId="176" fontId="14" fillId="0" borderId="2" xfId="5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 shrinkToFit="1"/>
    </xf>
    <xf numFmtId="177" fontId="17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20" fillId="0" borderId="5" xfId="0" applyNumberFormat="1" applyFont="1" applyFill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177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vertical="center" shrinkToFit="1"/>
    </xf>
    <xf numFmtId="177" fontId="23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/>
    <xf numFmtId="177" fontId="19" fillId="0" borderId="1" xfId="0" applyNumberFormat="1" applyFont="1" applyFill="1" applyBorder="1" applyAlignment="1">
      <alignment horizontal="right" vertical="center" shrinkToFit="1"/>
    </xf>
    <xf numFmtId="177" fontId="20" fillId="0" borderId="5" xfId="0" applyNumberFormat="1" applyFont="1" applyFill="1" applyBorder="1" applyAlignment="1">
      <alignment horizontal="center" vertical="center" wrapText="1" shrinkToFit="1"/>
    </xf>
    <xf numFmtId="177" fontId="20" fillId="0" borderId="5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wrapText="1"/>
    </xf>
    <xf numFmtId="179" fontId="24" fillId="0" borderId="3" xfId="51" applyNumberFormat="1" applyFont="1" applyFill="1" applyBorder="1" applyAlignment="1">
      <alignment horizontal="left" vertical="center" wrapText="1" shrinkToFit="1"/>
    </xf>
    <xf numFmtId="179" fontId="24" fillId="0" borderId="3" xfId="51" applyNumberFormat="1" applyFont="1" applyFill="1" applyBorder="1" applyAlignment="1">
      <alignment horizontal="center" vertical="center" wrapText="1" shrinkToFit="1"/>
    </xf>
    <xf numFmtId="179" fontId="25" fillId="0" borderId="2" xfId="50" applyNumberFormat="1" applyFont="1" applyFill="1" applyBorder="1" applyAlignment="1">
      <alignment horizontal="center" vertical="center" shrinkToFit="1"/>
    </xf>
    <xf numFmtId="177" fontId="16" fillId="0" borderId="2" xfId="0" applyNumberFormat="1" applyFont="1" applyFill="1" applyBorder="1" applyAlignment="1">
      <alignment horizontal="center" vertical="center"/>
    </xf>
    <xf numFmtId="179" fontId="24" fillId="0" borderId="2" xfId="50" applyNumberFormat="1" applyFont="1" applyFill="1" applyBorder="1" applyAlignment="1">
      <alignment horizontal="left" vertical="center" wrapText="1" shrinkToFit="1"/>
    </xf>
    <xf numFmtId="179" fontId="24" fillId="2" borderId="3" xfId="51" applyNumberFormat="1" applyFont="1" applyFill="1" applyBorder="1" applyAlignment="1">
      <alignment horizontal="left" vertical="center" wrapText="1" shrinkToFit="1"/>
    </xf>
    <xf numFmtId="177" fontId="23" fillId="0" borderId="2" xfId="0" applyNumberFormat="1" applyFont="1" applyFill="1" applyBorder="1" applyAlignment="1">
      <alignment horizontal="center" vertical="center"/>
    </xf>
    <xf numFmtId="179" fontId="25" fillId="0" borderId="2" xfId="50" applyNumberFormat="1" applyFont="1" applyFill="1" applyBorder="1" applyAlignment="1">
      <alignment horizontal="center" vertical="center" wrapText="1" shrinkToFit="1"/>
    </xf>
    <xf numFmtId="179" fontId="26" fillId="0" borderId="2" xfId="5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177" fontId="4" fillId="3" borderId="0" xfId="0" applyNumberFormat="1" applyFont="1" applyFill="1" applyBorder="1" applyAlignment="1"/>
    <xf numFmtId="177" fontId="4" fillId="3" borderId="0" xfId="0" applyNumberFormat="1" applyFont="1" applyFill="1" applyBorder="1" applyAlignment="1">
      <alignment horizontal="center"/>
    </xf>
    <xf numFmtId="177" fontId="27" fillId="3" borderId="0" xfId="50" applyNumberFormat="1" applyFont="1" applyFill="1" applyBorder="1" applyAlignment="1">
      <alignment horizontal="center" vertical="center" shrinkToFit="1"/>
    </xf>
    <xf numFmtId="177" fontId="4" fillId="3" borderId="0" xfId="50" applyNumberFormat="1" applyFont="1" applyFill="1" applyBorder="1" applyAlignment="1">
      <alignment horizontal="right" shrinkToFit="1"/>
    </xf>
    <xf numFmtId="177" fontId="20" fillId="3" borderId="2" xfId="50" applyNumberFormat="1" applyFont="1" applyFill="1" applyBorder="1" applyAlignment="1">
      <alignment horizontal="center" vertical="center" shrinkToFit="1"/>
    </xf>
    <xf numFmtId="177" fontId="25" fillId="3" borderId="3" xfId="50" applyNumberFormat="1" applyFont="1" applyFill="1" applyBorder="1" applyAlignment="1">
      <alignment horizontal="center" vertical="center" wrapText="1" shrinkToFit="1"/>
    </xf>
    <xf numFmtId="177" fontId="25" fillId="3" borderId="8" xfId="50" applyNumberFormat="1" applyFont="1" applyFill="1" applyBorder="1" applyAlignment="1">
      <alignment horizontal="center" vertical="center" wrapText="1" shrinkToFit="1"/>
    </xf>
    <xf numFmtId="177" fontId="25" fillId="3" borderId="4" xfId="50" applyNumberFormat="1" applyFont="1" applyFill="1" applyBorder="1" applyAlignment="1">
      <alignment horizontal="center" vertical="center" wrapText="1" shrinkToFit="1"/>
    </xf>
    <xf numFmtId="177" fontId="28" fillId="3" borderId="2" xfId="50" applyNumberFormat="1" applyFont="1" applyFill="1" applyBorder="1" applyAlignment="1">
      <alignment horizontal="center" vertical="center" shrinkToFit="1"/>
    </xf>
    <xf numFmtId="177" fontId="25" fillId="3" borderId="2" xfId="50" applyNumberFormat="1" applyFont="1" applyFill="1" applyBorder="1" applyAlignment="1">
      <alignment horizontal="center" vertical="center" wrapText="1" shrinkToFit="1"/>
    </xf>
    <xf numFmtId="0" fontId="20" fillId="3" borderId="2" xfId="50" applyNumberFormat="1" applyFont="1" applyFill="1" applyBorder="1" applyAlignment="1">
      <alignment horizontal="center" vertical="center" shrinkToFit="1"/>
    </xf>
    <xf numFmtId="177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6" fontId="29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 vertical="center" wrapText="1"/>
    </xf>
    <xf numFmtId="177" fontId="30" fillId="3" borderId="2" xfId="0" applyNumberFormat="1" applyFont="1" applyFill="1" applyBorder="1" applyAlignment="1">
      <alignment horizontal="center" vertical="center" wrapText="1"/>
    </xf>
    <xf numFmtId="177" fontId="19" fillId="3" borderId="2" xfId="50" applyNumberFormat="1" applyFont="1" applyFill="1" applyBorder="1" applyAlignment="1">
      <alignment horizontal="center" vertical="center" shrinkToFit="1"/>
    </xf>
    <xf numFmtId="176" fontId="30" fillId="3" borderId="2" xfId="0" applyNumberFormat="1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 applyProtection="1">
      <alignment horizontal="center" vertical="center"/>
    </xf>
    <xf numFmtId="177" fontId="30" fillId="3" borderId="2" xfId="0" applyNumberFormat="1" applyFont="1" applyFill="1" applyBorder="1" applyAlignment="1" applyProtection="1">
      <alignment horizontal="center" vertical="center"/>
    </xf>
    <xf numFmtId="0" fontId="20" fillId="3" borderId="2" xfId="50" applyFont="1" applyFill="1" applyBorder="1" applyAlignment="1">
      <alignment horizontal="center" vertical="center" wrapText="1"/>
    </xf>
    <xf numFmtId="177" fontId="20" fillId="3" borderId="2" xfId="5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  <xf numFmtId="176" fontId="1" fillId="0" borderId="0" xfId="0" applyNumberFormat="1" applyFont="1" applyFill="1" applyAlignment="1"/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176" fontId="31" fillId="0" borderId="0" xfId="0" applyNumberFormat="1" applyFont="1" applyFill="1" applyAlignment="1">
      <alignment horizontal="left" vertical="center" wrapText="1"/>
    </xf>
    <xf numFmtId="176" fontId="20" fillId="0" borderId="0" xfId="0" applyNumberFormat="1" applyFont="1" applyFill="1" applyAlignment="1">
      <alignment horizontal="left" vertical="center" wrapText="1"/>
    </xf>
    <xf numFmtId="176" fontId="18" fillId="0" borderId="0" xfId="50" applyNumberFormat="1" applyFont="1" applyFill="1" applyAlignment="1">
      <alignment horizontal="center" vertical="center" wrapText="1" shrinkToFit="1"/>
    </xf>
    <xf numFmtId="176" fontId="2" fillId="0" borderId="0" xfId="0" applyNumberFormat="1" applyFont="1" applyFill="1" applyAlignment="1">
      <alignment horizontal="center" vertical="center" wrapText="1"/>
    </xf>
    <xf numFmtId="176" fontId="32" fillId="0" borderId="0" xfId="0" applyNumberFormat="1" applyFont="1" applyFill="1" applyAlignment="1">
      <alignment horizontal="center" vertical="center"/>
    </xf>
    <xf numFmtId="176" fontId="5" fillId="0" borderId="5" xfId="5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7" xfId="50" applyNumberFormat="1" applyFont="1" applyFill="1" applyBorder="1" applyAlignment="1">
      <alignment horizontal="center" vertical="center" wrapText="1" shrinkToFit="1"/>
    </xf>
    <xf numFmtId="176" fontId="33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常规_Sheet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showZeros="0" tabSelected="1" workbookViewId="0">
      <pane ySplit="4" topLeftCell="A5" activePane="bottomLeft" state="frozen"/>
      <selection/>
      <selection pane="bottomLeft" activeCell="J15" sqref="J15"/>
    </sheetView>
  </sheetViews>
  <sheetFormatPr defaultColWidth="9" defaultRowHeight="14.25" outlineLevelRow="5" outlineLevelCol="7"/>
  <cols>
    <col min="1" max="1" width="22.75" style="116" customWidth="1"/>
    <col min="2" max="2" width="13" style="116" customWidth="1"/>
    <col min="3" max="4" width="14.5" style="116" customWidth="1"/>
    <col min="5" max="5" width="13.75" style="116" customWidth="1"/>
    <col min="6" max="6" width="16.8833333333333" style="116" customWidth="1"/>
    <col min="7" max="7" width="18.125" style="116" customWidth="1"/>
    <col min="8" max="8" width="17.125" style="117" customWidth="1"/>
    <col min="9" max="16384" width="9" style="118"/>
  </cols>
  <sheetData>
    <row r="1" ht="33" customHeight="1" spans="1:7">
      <c r="A1" s="119" t="s">
        <v>0</v>
      </c>
      <c r="B1" s="120"/>
      <c r="C1" s="120"/>
      <c r="D1" s="120"/>
      <c r="E1" s="120"/>
      <c r="F1" s="120"/>
      <c r="G1" s="120"/>
    </row>
    <row r="2" ht="52" customHeight="1" spans="1:8">
      <c r="A2" s="121" t="s">
        <v>1</v>
      </c>
      <c r="B2" s="121"/>
      <c r="C2" s="121"/>
      <c r="D2" s="121"/>
      <c r="E2" s="121"/>
      <c r="F2" s="121"/>
      <c r="G2" s="121"/>
      <c r="H2" s="121"/>
    </row>
    <row r="3" s="114" customFormat="1" ht="39" customHeight="1" spans="1:8">
      <c r="A3" s="122"/>
      <c r="B3" s="122"/>
      <c r="C3" s="122"/>
      <c r="D3" s="122"/>
      <c r="E3" s="122"/>
      <c r="F3" s="122"/>
      <c r="G3" s="122"/>
      <c r="H3" s="123" t="s">
        <v>2</v>
      </c>
    </row>
    <row r="4" s="115" customFormat="1" ht="55" customHeight="1" spans="1:8">
      <c r="A4" s="124" t="s">
        <v>3</v>
      </c>
      <c r="B4" s="125" t="s">
        <v>4</v>
      </c>
      <c r="C4" s="125"/>
      <c r="D4" s="125" t="s">
        <v>5</v>
      </c>
      <c r="E4" s="125"/>
      <c r="F4" s="125" t="s">
        <v>6</v>
      </c>
      <c r="G4" s="126" t="s">
        <v>7</v>
      </c>
      <c r="H4" s="127"/>
    </row>
    <row r="5" s="115" customFormat="1" ht="43" customHeight="1" spans="1:8">
      <c r="A5" s="128"/>
      <c r="B5" s="125" t="s">
        <v>8</v>
      </c>
      <c r="C5" s="125" t="s">
        <v>9</v>
      </c>
      <c r="D5" s="125" t="s">
        <v>8</v>
      </c>
      <c r="E5" s="125" t="s">
        <v>9</v>
      </c>
      <c r="F5" s="125" t="s">
        <v>9</v>
      </c>
      <c r="G5" s="125" t="s">
        <v>8</v>
      </c>
      <c r="H5" s="125" t="s">
        <v>9</v>
      </c>
    </row>
    <row r="6" s="114" customFormat="1" ht="63" customHeight="1" spans="1:8">
      <c r="A6" s="125" t="s">
        <v>10</v>
      </c>
      <c r="B6" s="129">
        <v>403</v>
      </c>
      <c r="C6" s="129">
        <v>89</v>
      </c>
      <c r="D6" s="129">
        <v>189</v>
      </c>
      <c r="E6" s="129">
        <v>100</v>
      </c>
      <c r="F6" s="129">
        <v>3</v>
      </c>
      <c r="G6" s="130">
        <f>B6+D6</f>
        <v>592</v>
      </c>
      <c r="H6" s="130">
        <f>C6+E6+F6</f>
        <v>192</v>
      </c>
    </row>
  </sheetData>
  <mergeCells count="5">
    <mergeCell ref="A2:H2"/>
    <mergeCell ref="B4:C4"/>
    <mergeCell ref="D4:E4"/>
    <mergeCell ref="G4:H4"/>
    <mergeCell ref="A4:A5"/>
  </mergeCells>
  <printOptions horizontalCentered="1" verticalCentered="1"/>
  <pageMargins left="0.432638888888889" right="0.275" top="0.432638888888889" bottom="2.04722222222222" header="0.393055555555556" footer="0.629861111111111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zoomScale="160" zoomScaleNormal="160" workbookViewId="0">
      <selection activeCell="A1" sqref="A$1:I$1048576"/>
    </sheetView>
  </sheetViews>
  <sheetFormatPr defaultColWidth="9" defaultRowHeight="14.25"/>
  <cols>
    <col min="1" max="1" width="10.375" style="89" customWidth="1"/>
    <col min="2" max="2" width="9.125" style="90" customWidth="1"/>
    <col min="3" max="3" width="9.75" style="89" customWidth="1"/>
    <col min="4" max="4" width="11.75" style="89" customWidth="1"/>
    <col min="5" max="5" width="8.625" style="90" customWidth="1"/>
    <col min="6" max="6" width="7.625" style="90" customWidth="1"/>
    <col min="7" max="7" width="10.625" style="91" customWidth="1"/>
    <col min="8" max="8" width="9.125" style="92" customWidth="1"/>
    <col min="9" max="9" width="11.375" style="91" customWidth="1"/>
    <col min="10" max="16384" width="9" style="89"/>
  </cols>
  <sheetData>
    <row r="1" ht="19.5" customHeight="1" spans="1:1">
      <c r="A1" s="89" t="s">
        <v>11</v>
      </c>
    </row>
    <row r="2" ht="16.5" customHeight="1" spans="1:9">
      <c r="A2" s="93" t="s">
        <v>12</v>
      </c>
      <c r="B2" s="93"/>
      <c r="C2" s="93"/>
      <c r="D2" s="93"/>
      <c r="E2" s="93"/>
      <c r="F2" s="93"/>
      <c r="G2" s="93"/>
      <c r="H2" s="93"/>
      <c r="I2" s="93"/>
    </row>
    <row r="3" ht="3.75" customHeight="1" spans="1:9">
      <c r="A3" s="94" t="s">
        <v>13</v>
      </c>
      <c r="B3" s="94"/>
      <c r="C3" s="94"/>
      <c r="D3" s="94"/>
      <c r="E3" s="94"/>
      <c r="F3" s="94"/>
      <c r="G3" s="94"/>
      <c r="H3" s="94"/>
      <c r="I3" s="94"/>
    </row>
    <row r="4" customHeight="1" spans="1:9">
      <c r="A4" s="94"/>
      <c r="B4" s="94"/>
      <c r="C4" s="94"/>
      <c r="D4" s="94"/>
      <c r="E4" s="94"/>
      <c r="F4" s="94"/>
      <c r="G4" s="94"/>
      <c r="H4" s="94"/>
      <c r="I4" s="94"/>
    </row>
    <row r="5" ht="38.25" customHeight="1" spans="1:9">
      <c r="A5" s="95" t="s">
        <v>14</v>
      </c>
      <c r="B5" s="96" t="s">
        <v>15</v>
      </c>
      <c r="C5" s="97"/>
      <c r="D5" s="98"/>
      <c r="E5" s="99" t="s">
        <v>16</v>
      </c>
      <c r="F5" s="99"/>
      <c r="G5" s="99"/>
      <c r="H5" s="99"/>
      <c r="I5" s="99"/>
    </row>
    <row r="6" ht="46.5" customHeight="1" spans="1:9">
      <c r="A6" s="95"/>
      <c r="B6" s="100" t="s">
        <v>17</v>
      </c>
      <c r="C6" s="100" t="s">
        <v>18</v>
      </c>
      <c r="D6" s="100" t="s">
        <v>19</v>
      </c>
      <c r="E6" s="100" t="s">
        <v>20</v>
      </c>
      <c r="F6" s="100" t="s">
        <v>21</v>
      </c>
      <c r="G6" s="100" t="s">
        <v>22</v>
      </c>
      <c r="H6" s="100" t="s">
        <v>22</v>
      </c>
      <c r="I6" s="100" t="s">
        <v>23</v>
      </c>
    </row>
    <row r="7" ht="13.5" spans="1:9">
      <c r="A7" s="95" t="s">
        <v>24</v>
      </c>
      <c r="B7" s="95">
        <f t="shared" ref="B7:I7" si="0">SUM(B141,B8)</f>
        <v>8375</v>
      </c>
      <c r="C7" s="95">
        <f t="shared" si="0"/>
        <v>50588</v>
      </c>
      <c r="D7" s="95">
        <v>50588</v>
      </c>
      <c r="E7" s="95">
        <f t="shared" si="0"/>
        <v>5752.67</v>
      </c>
      <c r="F7" s="101">
        <f t="shared" si="0"/>
        <v>55772</v>
      </c>
      <c r="G7" s="95">
        <f t="shared" si="0"/>
        <v>11497</v>
      </c>
      <c r="H7" s="95">
        <f t="shared" si="0"/>
        <v>11497</v>
      </c>
      <c r="I7" s="95">
        <f t="shared" si="0"/>
        <v>22994</v>
      </c>
    </row>
    <row r="8" ht="13.5" spans="1:9">
      <c r="A8" s="95" t="s">
        <v>25</v>
      </c>
      <c r="B8" s="95">
        <f t="shared" ref="B8:I8" si="1">B9+B30+B33+B37+B42+B46+B50+B54+B57+B60+B65+B69+B73+B76+B79+B82+B85+B88+B90+B104+B123</f>
        <v>4591.1</v>
      </c>
      <c r="C8" s="95">
        <f>SUM(C9,C30,C33,C37,C42,C46,C50,C54,C57,C60,C65,C69,C73,C76,C79,C82,C85,C88,C90,C104,C123)</f>
        <v>27731.93</v>
      </c>
      <c r="D8" s="95">
        <v>27731.93</v>
      </c>
      <c r="E8" s="95">
        <f>SUM(E9,E30,E33,E37,E42,E46,E50,E54,E57,E60,E65,E69,E73,E76,E79,E82,E85,E88,E90,E104,E123)</f>
        <v>2350.39</v>
      </c>
      <c r="F8" s="101">
        <f t="shared" si="1"/>
        <v>23874</v>
      </c>
      <c r="G8" s="102">
        <f t="shared" si="1"/>
        <v>4697.34</v>
      </c>
      <c r="H8" s="95">
        <f t="shared" si="1"/>
        <v>4921.48</v>
      </c>
      <c r="I8" s="95">
        <f t="shared" si="1"/>
        <v>9618.82</v>
      </c>
    </row>
    <row r="9" ht="13.5" spans="1:9">
      <c r="A9" s="103" t="s">
        <v>26</v>
      </c>
      <c r="B9" s="95">
        <f t="shared" ref="B9:I9" si="2">SUM(B10:B29)</f>
        <v>1658.1</v>
      </c>
      <c r="C9" s="95">
        <f t="shared" si="2"/>
        <v>10015.52</v>
      </c>
      <c r="D9" s="95">
        <v>10015.52</v>
      </c>
      <c r="E9" s="104">
        <v>561.57</v>
      </c>
      <c r="F9" s="105">
        <v>3727</v>
      </c>
      <c r="G9" s="102">
        <f t="shared" si="2"/>
        <v>1122.33</v>
      </c>
      <c r="H9" s="102">
        <f t="shared" si="2"/>
        <v>768.27</v>
      </c>
      <c r="I9" s="102">
        <f t="shared" si="2"/>
        <v>1890.6</v>
      </c>
    </row>
    <row r="10" ht="13.5" spans="1:9">
      <c r="A10" s="106" t="s">
        <v>27</v>
      </c>
      <c r="B10" s="107">
        <v>71.6</v>
      </c>
      <c r="C10" s="108">
        <f>ROUND(50588/8375*B10,2)+0.01</f>
        <v>432.5</v>
      </c>
      <c r="D10" s="108">
        <v>432.5</v>
      </c>
      <c r="E10" s="109">
        <v>0</v>
      </c>
      <c r="F10" s="110">
        <v>0</v>
      </c>
      <c r="G10" s="107">
        <f t="shared" ref="G10:G29" si="3">ROUND(22994/2/5752.67*E10,2)</f>
        <v>0</v>
      </c>
      <c r="H10" s="111">
        <f t="shared" ref="H10:H12" si="4">ROUND(22994/2/55772*F10,2)</f>
        <v>0</v>
      </c>
      <c r="I10" s="108">
        <f t="shared" ref="I10:I29" si="5">SUM(G10,H10)</f>
        <v>0</v>
      </c>
    </row>
    <row r="11" ht="13.5" spans="1:9">
      <c r="A11" s="106" t="s">
        <v>28</v>
      </c>
      <c r="B11" s="107">
        <v>85.6</v>
      </c>
      <c r="C11" s="108">
        <f t="shared" ref="C11:C29" si="6">ROUND(50588/8375*B11,2)</f>
        <v>517.05</v>
      </c>
      <c r="D11" s="108">
        <v>517.05</v>
      </c>
      <c r="E11" s="109">
        <v>0</v>
      </c>
      <c r="F11" s="110">
        <v>0</v>
      </c>
      <c r="G11" s="107">
        <f t="shared" si="3"/>
        <v>0</v>
      </c>
      <c r="H11" s="111">
        <f t="shared" si="4"/>
        <v>0</v>
      </c>
      <c r="I11" s="108">
        <f t="shared" si="5"/>
        <v>0</v>
      </c>
    </row>
    <row r="12" ht="13.5" spans="1:9">
      <c r="A12" s="106" t="s">
        <v>29</v>
      </c>
      <c r="B12" s="107">
        <v>122</v>
      </c>
      <c r="C12" s="108">
        <f t="shared" si="6"/>
        <v>736.92</v>
      </c>
      <c r="D12" s="108">
        <v>736.92</v>
      </c>
      <c r="E12" s="109">
        <v>0</v>
      </c>
      <c r="F12" s="110">
        <v>0</v>
      </c>
      <c r="G12" s="107">
        <f t="shared" si="3"/>
        <v>0</v>
      </c>
      <c r="H12" s="111">
        <f t="shared" si="4"/>
        <v>0</v>
      </c>
      <c r="I12" s="108">
        <f t="shared" si="5"/>
        <v>0</v>
      </c>
    </row>
    <row r="13" ht="13.5" spans="1:9">
      <c r="A13" s="106" t="s">
        <v>30</v>
      </c>
      <c r="B13" s="107">
        <v>192.5</v>
      </c>
      <c r="C13" s="108">
        <f t="shared" si="6"/>
        <v>1162.77</v>
      </c>
      <c r="D13" s="108">
        <v>1162.77</v>
      </c>
      <c r="E13" s="109">
        <v>0</v>
      </c>
      <c r="F13" s="110">
        <v>186</v>
      </c>
      <c r="G13" s="107">
        <f t="shared" si="3"/>
        <v>0</v>
      </c>
      <c r="H13" s="111">
        <f>ROUND(22994/2/55772*F13,2)-0.01</f>
        <v>38.33</v>
      </c>
      <c r="I13" s="108">
        <f t="shared" si="5"/>
        <v>38.33</v>
      </c>
    </row>
    <row r="14" ht="13.5" spans="1:9">
      <c r="A14" s="106" t="s">
        <v>31</v>
      </c>
      <c r="B14" s="107">
        <v>96</v>
      </c>
      <c r="C14" s="108">
        <f t="shared" si="6"/>
        <v>579.87</v>
      </c>
      <c r="D14" s="108">
        <v>579.87</v>
      </c>
      <c r="E14" s="109">
        <v>0</v>
      </c>
      <c r="F14" s="110">
        <v>0</v>
      </c>
      <c r="G14" s="107">
        <f t="shared" si="3"/>
        <v>0</v>
      </c>
      <c r="H14" s="111">
        <f t="shared" ref="H14:H29" si="7">ROUND(22994/2/55772*F14,2)</f>
        <v>0</v>
      </c>
      <c r="I14" s="108">
        <f t="shared" si="5"/>
        <v>0</v>
      </c>
    </row>
    <row r="15" ht="13.5" spans="1:9">
      <c r="A15" s="106" t="s">
        <v>32</v>
      </c>
      <c r="B15" s="107">
        <v>94.6</v>
      </c>
      <c r="C15" s="108">
        <f t="shared" si="6"/>
        <v>571.42</v>
      </c>
      <c r="D15" s="108">
        <v>571.42</v>
      </c>
      <c r="E15" s="109">
        <v>25.54</v>
      </c>
      <c r="F15" s="110">
        <v>96</v>
      </c>
      <c r="G15" s="107">
        <f t="shared" si="3"/>
        <v>51.04</v>
      </c>
      <c r="H15" s="111">
        <f t="shared" si="7"/>
        <v>19.79</v>
      </c>
      <c r="I15" s="108">
        <f t="shared" si="5"/>
        <v>70.83</v>
      </c>
    </row>
    <row r="16" ht="13.5" spans="1:9">
      <c r="A16" s="106" t="s">
        <v>33</v>
      </c>
      <c r="B16" s="107">
        <v>44</v>
      </c>
      <c r="C16" s="108">
        <f t="shared" si="6"/>
        <v>265.78</v>
      </c>
      <c r="D16" s="108">
        <v>265.78</v>
      </c>
      <c r="E16" s="109">
        <v>20.06</v>
      </c>
      <c r="F16" s="110">
        <v>122</v>
      </c>
      <c r="G16" s="107">
        <f t="shared" si="3"/>
        <v>40.09</v>
      </c>
      <c r="H16" s="111">
        <f t="shared" si="7"/>
        <v>25.15</v>
      </c>
      <c r="I16" s="108">
        <f t="shared" si="5"/>
        <v>65.24</v>
      </c>
    </row>
    <row r="17" ht="13.5" spans="1:9">
      <c r="A17" s="106" t="s">
        <v>34</v>
      </c>
      <c r="B17" s="107">
        <v>91.8</v>
      </c>
      <c r="C17" s="108">
        <f t="shared" si="6"/>
        <v>554.5</v>
      </c>
      <c r="D17" s="108">
        <v>554.5</v>
      </c>
      <c r="E17" s="109">
        <v>23.47</v>
      </c>
      <c r="F17" s="110">
        <v>287</v>
      </c>
      <c r="G17" s="107">
        <f t="shared" si="3"/>
        <v>46.91</v>
      </c>
      <c r="H17" s="111">
        <f t="shared" si="7"/>
        <v>59.16</v>
      </c>
      <c r="I17" s="108">
        <f t="shared" si="5"/>
        <v>106.07</v>
      </c>
    </row>
    <row r="18" ht="13.5" spans="1:9">
      <c r="A18" s="106" t="s">
        <v>35</v>
      </c>
      <c r="B18" s="107">
        <v>54.5</v>
      </c>
      <c r="C18" s="108">
        <f t="shared" si="6"/>
        <v>329.2</v>
      </c>
      <c r="D18" s="108">
        <v>329.2</v>
      </c>
      <c r="E18" s="109">
        <v>14.84</v>
      </c>
      <c r="F18" s="110">
        <v>148</v>
      </c>
      <c r="G18" s="107">
        <f t="shared" si="3"/>
        <v>29.66</v>
      </c>
      <c r="H18" s="111">
        <f t="shared" si="7"/>
        <v>30.51</v>
      </c>
      <c r="I18" s="108">
        <f t="shared" si="5"/>
        <v>60.17</v>
      </c>
    </row>
    <row r="19" ht="13.5" spans="1:9">
      <c r="A19" s="106" t="s">
        <v>36</v>
      </c>
      <c r="B19" s="107">
        <v>72</v>
      </c>
      <c r="C19" s="108">
        <f t="shared" si="6"/>
        <v>434.91</v>
      </c>
      <c r="D19" s="108">
        <v>434.91</v>
      </c>
      <c r="E19" s="109">
        <v>57.96</v>
      </c>
      <c r="F19" s="110">
        <v>306</v>
      </c>
      <c r="G19" s="107">
        <f t="shared" si="3"/>
        <v>115.84</v>
      </c>
      <c r="H19" s="111">
        <f t="shared" si="7"/>
        <v>63.08</v>
      </c>
      <c r="I19" s="108">
        <f t="shared" si="5"/>
        <v>178.92</v>
      </c>
    </row>
    <row r="20" ht="13.5" spans="1:9">
      <c r="A20" s="106" t="s">
        <v>37</v>
      </c>
      <c r="B20" s="107">
        <v>151.5</v>
      </c>
      <c r="C20" s="108">
        <f t="shared" si="6"/>
        <v>915.11</v>
      </c>
      <c r="D20" s="108">
        <v>915.11</v>
      </c>
      <c r="E20" s="109">
        <v>55.59</v>
      </c>
      <c r="F20" s="110">
        <v>216</v>
      </c>
      <c r="G20" s="107">
        <f t="shared" si="3"/>
        <v>111.1</v>
      </c>
      <c r="H20" s="111">
        <f t="shared" si="7"/>
        <v>44.53</v>
      </c>
      <c r="I20" s="108">
        <f t="shared" si="5"/>
        <v>155.63</v>
      </c>
    </row>
    <row r="21" ht="13.5" spans="1:9">
      <c r="A21" s="106" t="s">
        <v>38</v>
      </c>
      <c r="B21" s="107">
        <v>86.6</v>
      </c>
      <c r="C21" s="108">
        <f t="shared" si="6"/>
        <v>523.1</v>
      </c>
      <c r="D21" s="108">
        <v>523.1</v>
      </c>
      <c r="E21" s="109">
        <v>29.04</v>
      </c>
      <c r="F21" s="110">
        <v>170</v>
      </c>
      <c r="G21" s="107">
        <f t="shared" si="3"/>
        <v>58.04</v>
      </c>
      <c r="H21" s="111">
        <f t="shared" si="7"/>
        <v>35.04</v>
      </c>
      <c r="I21" s="108">
        <f t="shared" si="5"/>
        <v>93.08</v>
      </c>
    </row>
    <row r="22" ht="13.5" spans="1:9">
      <c r="A22" s="106" t="s">
        <v>39</v>
      </c>
      <c r="B22" s="107">
        <v>51.5</v>
      </c>
      <c r="C22" s="108">
        <f t="shared" si="6"/>
        <v>311.08</v>
      </c>
      <c r="D22" s="108">
        <v>311.08</v>
      </c>
      <c r="E22" s="109">
        <v>28.3</v>
      </c>
      <c r="F22" s="110">
        <v>295</v>
      </c>
      <c r="G22" s="107">
        <f t="shared" si="3"/>
        <v>56.56</v>
      </c>
      <c r="H22" s="111">
        <f t="shared" si="7"/>
        <v>60.81</v>
      </c>
      <c r="I22" s="108">
        <f t="shared" si="5"/>
        <v>117.37</v>
      </c>
    </row>
    <row r="23" ht="13.5" spans="1:9">
      <c r="A23" s="106" t="s">
        <v>40</v>
      </c>
      <c r="B23" s="107">
        <v>26.1</v>
      </c>
      <c r="C23" s="108">
        <f t="shared" si="6"/>
        <v>157.65</v>
      </c>
      <c r="D23" s="108">
        <v>157.65</v>
      </c>
      <c r="E23" s="109">
        <v>17.8</v>
      </c>
      <c r="F23" s="110">
        <v>101</v>
      </c>
      <c r="G23" s="107">
        <f t="shared" si="3"/>
        <v>35.57</v>
      </c>
      <c r="H23" s="111">
        <f t="shared" si="7"/>
        <v>20.82</v>
      </c>
      <c r="I23" s="108">
        <f t="shared" si="5"/>
        <v>56.39</v>
      </c>
    </row>
    <row r="24" ht="13.5" spans="1:9">
      <c r="A24" s="106" t="s">
        <v>41</v>
      </c>
      <c r="B24" s="107">
        <v>33.7</v>
      </c>
      <c r="C24" s="108">
        <f t="shared" si="6"/>
        <v>203.56</v>
      </c>
      <c r="D24" s="108">
        <v>203.56</v>
      </c>
      <c r="E24" s="109">
        <v>16.54</v>
      </c>
      <c r="F24" s="110">
        <v>77</v>
      </c>
      <c r="G24" s="107">
        <f t="shared" si="3"/>
        <v>33.06</v>
      </c>
      <c r="H24" s="111">
        <f t="shared" si="7"/>
        <v>15.87</v>
      </c>
      <c r="I24" s="108">
        <f t="shared" si="5"/>
        <v>48.93</v>
      </c>
    </row>
    <row r="25" ht="13.5" spans="1:9">
      <c r="A25" s="106" t="s">
        <v>42</v>
      </c>
      <c r="B25" s="107">
        <v>70.3</v>
      </c>
      <c r="C25" s="108">
        <f t="shared" si="6"/>
        <v>424.64</v>
      </c>
      <c r="D25" s="108">
        <v>424.64</v>
      </c>
      <c r="E25" s="109">
        <v>28.13</v>
      </c>
      <c r="F25" s="110">
        <v>182</v>
      </c>
      <c r="G25" s="107">
        <f t="shared" si="3"/>
        <v>56.22</v>
      </c>
      <c r="H25" s="111">
        <f t="shared" si="7"/>
        <v>37.52</v>
      </c>
      <c r="I25" s="108">
        <f t="shared" si="5"/>
        <v>93.74</v>
      </c>
    </row>
    <row r="26" ht="13.5" spans="1:9">
      <c r="A26" s="106" t="s">
        <v>43</v>
      </c>
      <c r="B26" s="107">
        <v>107</v>
      </c>
      <c r="C26" s="108">
        <f t="shared" si="6"/>
        <v>646.32</v>
      </c>
      <c r="D26" s="108">
        <v>646.32</v>
      </c>
      <c r="E26" s="109">
        <v>114.03</v>
      </c>
      <c r="F26" s="110">
        <v>723</v>
      </c>
      <c r="G26" s="107">
        <f t="shared" si="3"/>
        <v>227.89</v>
      </c>
      <c r="H26" s="111">
        <f t="shared" si="7"/>
        <v>149.04</v>
      </c>
      <c r="I26" s="108">
        <f t="shared" si="5"/>
        <v>376.93</v>
      </c>
    </row>
    <row r="27" ht="13.5" spans="1:9">
      <c r="A27" s="106" t="s">
        <v>44</v>
      </c>
      <c r="B27" s="107">
        <v>78.1</v>
      </c>
      <c r="C27" s="108">
        <f t="shared" si="6"/>
        <v>471.75</v>
      </c>
      <c r="D27" s="108">
        <v>471.75</v>
      </c>
      <c r="E27" s="109">
        <v>53.09</v>
      </c>
      <c r="F27" s="110">
        <v>347</v>
      </c>
      <c r="G27" s="107">
        <f t="shared" si="3"/>
        <v>106.1</v>
      </c>
      <c r="H27" s="111">
        <f t="shared" si="7"/>
        <v>71.53</v>
      </c>
      <c r="I27" s="108">
        <f t="shared" si="5"/>
        <v>177.63</v>
      </c>
    </row>
    <row r="28" ht="13.5" spans="1:9">
      <c r="A28" s="106" t="s">
        <v>45</v>
      </c>
      <c r="B28" s="107">
        <v>62</v>
      </c>
      <c r="C28" s="108">
        <f t="shared" si="6"/>
        <v>374.5</v>
      </c>
      <c r="D28" s="108">
        <v>374.5</v>
      </c>
      <c r="E28" s="109">
        <v>32.59</v>
      </c>
      <c r="F28" s="110">
        <v>241</v>
      </c>
      <c r="G28" s="107">
        <f t="shared" si="3"/>
        <v>65.13</v>
      </c>
      <c r="H28" s="111">
        <f t="shared" si="7"/>
        <v>49.68</v>
      </c>
      <c r="I28" s="108">
        <f t="shared" si="5"/>
        <v>114.81</v>
      </c>
    </row>
    <row r="29" ht="13.5" spans="1:9">
      <c r="A29" s="106" t="s">
        <v>46</v>
      </c>
      <c r="B29" s="107">
        <v>66.7</v>
      </c>
      <c r="C29" s="108">
        <f t="shared" si="6"/>
        <v>402.89</v>
      </c>
      <c r="D29" s="108">
        <v>402.89</v>
      </c>
      <c r="E29" s="109">
        <v>44.59</v>
      </c>
      <c r="F29" s="110">
        <v>230</v>
      </c>
      <c r="G29" s="107">
        <f t="shared" si="3"/>
        <v>89.12</v>
      </c>
      <c r="H29" s="111">
        <f t="shared" si="7"/>
        <v>47.41</v>
      </c>
      <c r="I29" s="108">
        <f t="shared" si="5"/>
        <v>136.53</v>
      </c>
    </row>
    <row r="30" ht="13.5" spans="1:9">
      <c r="A30" s="112" t="s">
        <v>47</v>
      </c>
      <c r="B30" s="113">
        <f t="shared" ref="B30:I30" si="8">SUM(B31:B32)</f>
        <v>99.9</v>
      </c>
      <c r="C30" s="95">
        <f t="shared" si="8"/>
        <v>603.43</v>
      </c>
      <c r="D30" s="95">
        <v>603.43</v>
      </c>
      <c r="E30" s="104">
        <v>41.57</v>
      </c>
      <c r="F30" s="105">
        <v>219</v>
      </c>
      <c r="G30" s="102">
        <f t="shared" si="8"/>
        <v>83.08</v>
      </c>
      <c r="H30" s="102">
        <f t="shared" si="8"/>
        <v>45.15</v>
      </c>
      <c r="I30" s="102">
        <f t="shared" si="8"/>
        <v>128.23</v>
      </c>
    </row>
    <row r="31" ht="13.5" spans="1:9">
      <c r="A31" s="106" t="s">
        <v>48</v>
      </c>
      <c r="B31" s="107">
        <v>76.8</v>
      </c>
      <c r="C31" s="108">
        <f t="shared" ref="C31:C36" si="9">ROUND(50588/8375*B31,2)</f>
        <v>463.9</v>
      </c>
      <c r="D31" s="108">
        <v>463.9</v>
      </c>
      <c r="E31" s="109">
        <v>25.48</v>
      </c>
      <c r="F31" s="110">
        <v>110</v>
      </c>
      <c r="G31" s="107">
        <f t="shared" ref="G31:G36" si="10">ROUND(22994/2/5752.67*E31,2)</f>
        <v>50.92</v>
      </c>
      <c r="H31" s="111">
        <f t="shared" ref="H31:H36" si="11">ROUND(22994/2/55772*F31,2)</f>
        <v>22.68</v>
      </c>
      <c r="I31" s="108">
        <f t="shared" ref="I31:I36" si="12">SUM(G31,H31)</f>
        <v>73.6</v>
      </c>
    </row>
    <row r="32" ht="13.5" spans="1:9">
      <c r="A32" s="106" t="s">
        <v>49</v>
      </c>
      <c r="B32" s="107">
        <v>23.1</v>
      </c>
      <c r="C32" s="108">
        <f t="shared" si="9"/>
        <v>139.53</v>
      </c>
      <c r="D32" s="108">
        <v>139.53</v>
      </c>
      <c r="E32" s="109">
        <v>16.09</v>
      </c>
      <c r="F32" s="110">
        <v>109</v>
      </c>
      <c r="G32" s="107">
        <f t="shared" si="10"/>
        <v>32.16</v>
      </c>
      <c r="H32" s="111">
        <f t="shared" si="11"/>
        <v>22.47</v>
      </c>
      <c r="I32" s="108">
        <f t="shared" si="12"/>
        <v>54.63</v>
      </c>
    </row>
    <row r="33" ht="13.5" spans="1:9">
      <c r="A33" s="112" t="s">
        <v>50</v>
      </c>
      <c r="B33" s="113">
        <f t="shared" ref="B33:I33" si="13">SUM(B34:B36)</f>
        <v>188</v>
      </c>
      <c r="C33" s="95">
        <f t="shared" si="13"/>
        <v>1135.59</v>
      </c>
      <c r="D33" s="95">
        <v>1135.59</v>
      </c>
      <c r="E33" s="104">
        <v>67.83</v>
      </c>
      <c r="F33" s="105">
        <v>606</v>
      </c>
      <c r="G33" s="113">
        <f t="shared" si="13"/>
        <v>135.56</v>
      </c>
      <c r="H33" s="113">
        <f t="shared" si="13"/>
        <v>124.93</v>
      </c>
      <c r="I33" s="113">
        <f t="shared" si="13"/>
        <v>260.49</v>
      </c>
    </row>
    <row r="34" ht="13.5" spans="1:9">
      <c r="A34" s="106" t="s">
        <v>51</v>
      </c>
      <c r="B34" s="107">
        <v>96.1</v>
      </c>
      <c r="C34" s="108">
        <f t="shared" si="9"/>
        <v>580.48</v>
      </c>
      <c r="D34" s="108">
        <v>580.48</v>
      </c>
      <c r="E34" s="109">
        <v>12.8</v>
      </c>
      <c r="F34" s="110">
        <v>149</v>
      </c>
      <c r="G34" s="107">
        <f t="shared" si="10"/>
        <v>25.58</v>
      </c>
      <c r="H34" s="111">
        <f t="shared" si="11"/>
        <v>30.72</v>
      </c>
      <c r="I34" s="108">
        <f t="shared" si="12"/>
        <v>56.3</v>
      </c>
    </row>
    <row r="35" ht="13.5" spans="1:9">
      <c r="A35" s="106" t="s">
        <v>52</v>
      </c>
      <c r="B35" s="107">
        <v>52.5</v>
      </c>
      <c r="C35" s="108">
        <f t="shared" si="9"/>
        <v>317.12</v>
      </c>
      <c r="D35" s="108">
        <v>317.12</v>
      </c>
      <c r="E35" s="109">
        <v>23.71</v>
      </c>
      <c r="F35" s="110">
        <v>220</v>
      </c>
      <c r="G35" s="107">
        <f t="shared" si="10"/>
        <v>47.39</v>
      </c>
      <c r="H35" s="111">
        <f t="shared" si="11"/>
        <v>45.35</v>
      </c>
      <c r="I35" s="108">
        <f t="shared" si="12"/>
        <v>92.74</v>
      </c>
    </row>
    <row r="36" ht="13.5" spans="1:9">
      <c r="A36" s="106" t="s">
        <v>53</v>
      </c>
      <c r="B36" s="107">
        <v>39.4</v>
      </c>
      <c r="C36" s="108">
        <f t="shared" si="9"/>
        <v>237.99</v>
      </c>
      <c r="D36" s="108">
        <v>237.99</v>
      </c>
      <c r="E36" s="109">
        <v>31.32</v>
      </c>
      <c r="F36" s="110">
        <v>237</v>
      </c>
      <c r="G36" s="107">
        <f t="shared" si="10"/>
        <v>62.59</v>
      </c>
      <c r="H36" s="111">
        <f t="shared" si="11"/>
        <v>48.86</v>
      </c>
      <c r="I36" s="108">
        <f t="shared" si="12"/>
        <v>111.45</v>
      </c>
    </row>
    <row r="37" ht="13.5" spans="1:9">
      <c r="A37" s="112" t="s">
        <v>54</v>
      </c>
      <c r="B37" s="113">
        <f t="shared" ref="B37:I37" si="14">SUM(B38:B41)</f>
        <v>161.5</v>
      </c>
      <c r="C37" s="95">
        <f t="shared" si="14"/>
        <v>975.52</v>
      </c>
      <c r="D37" s="95">
        <v>975.52</v>
      </c>
      <c r="E37" s="104">
        <v>73.23</v>
      </c>
      <c r="F37" s="105">
        <v>514</v>
      </c>
      <c r="G37" s="102">
        <f t="shared" si="14"/>
        <v>146.35</v>
      </c>
      <c r="H37" s="102">
        <f t="shared" si="14"/>
        <v>105.97</v>
      </c>
      <c r="I37" s="102">
        <f t="shared" si="14"/>
        <v>252.32</v>
      </c>
    </row>
    <row r="38" ht="13.5" spans="1:9">
      <c r="A38" s="106" t="s">
        <v>55</v>
      </c>
      <c r="B38" s="107">
        <v>54.4</v>
      </c>
      <c r="C38" s="108">
        <f t="shared" ref="C38:C41" si="15">ROUND(50588/8375*B38,2)</f>
        <v>328.6</v>
      </c>
      <c r="D38" s="108">
        <v>328.6</v>
      </c>
      <c r="E38" s="109">
        <v>5.28</v>
      </c>
      <c r="F38" s="110">
        <v>49</v>
      </c>
      <c r="G38" s="107">
        <f t="shared" ref="G38:G41" si="16">ROUND(22994/2/5752.67*E38,2)</f>
        <v>10.55</v>
      </c>
      <c r="H38" s="111">
        <f t="shared" ref="H38:H41" si="17">ROUND(22994/2/55772*F38,2)</f>
        <v>10.1</v>
      </c>
      <c r="I38" s="108">
        <f t="shared" ref="I38:I41" si="18">SUM(G38,H38)</f>
        <v>20.65</v>
      </c>
    </row>
    <row r="39" ht="13.5" spans="1:9">
      <c r="A39" s="106" t="s">
        <v>56</v>
      </c>
      <c r="B39" s="107">
        <v>29.3</v>
      </c>
      <c r="C39" s="108">
        <f t="shared" si="15"/>
        <v>176.98</v>
      </c>
      <c r="D39" s="108">
        <v>176.98</v>
      </c>
      <c r="E39" s="109">
        <v>18.25</v>
      </c>
      <c r="F39" s="110">
        <v>149</v>
      </c>
      <c r="G39" s="107">
        <f t="shared" si="16"/>
        <v>36.47</v>
      </c>
      <c r="H39" s="111">
        <f t="shared" si="17"/>
        <v>30.72</v>
      </c>
      <c r="I39" s="108">
        <f t="shared" si="18"/>
        <v>67.19</v>
      </c>
    </row>
    <row r="40" ht="13.5" spans="1:9">
      <c r="A40" s="106" t="s">
        <v>57</v>
      </c>
      <c r="B40" s="107">
        <v>40.2</v>
      </c>
      <c r="C40" s="108">
        <f t="shared" si="15"/>
        <v>242.82</v>
      </c>
      <c r="D40" s="108">
        <v>242.82</v>
      </c>
      <c r="E40" s="109">
        <v>23.89</v>
      </c>
      <c r="F40" s="110">
        <v>149</v>
      </c>
      <c r="G40" s="107">
        <f t="shared" si="16"/>
        <v>47.75</v>
      </c>
      <c r="H40" s="111">
        <f t="shared" si="17"/>
        <v>30.72</v>
      </c>
      <c r="I40" s="108">
        <f t="shared" si="18"/>
        <v>78.47</v>
      </c>
    </row>
    <row r="41" ht="13.5" spans="1:9">
      <c r="A41" s="106" t="s">
        <v>58</v>
      </c>
      <c r="B41" s="107">
        <v>37.6</v>
      </c>
      <c r="C41" s="108">
        <f t="shared" si="15"/>
        <v>227.12</v>
      </c>
      <c r="D41" s="108">
        <v>227.12</v>
      </c>
      <c r="E41" s="109">
        <v>25.81</v>
      </c>
      <c r="F41" s="110">
        <v>167</v>
      </c>
      <c r="G41" s="107">
        <f t="shared" si="16"/>
        <v>51.58</v>
      </c>
      <c r="H41" s="111">
        <f t="shared" si="17"/>
        <v>34.43</v>
      </c>
      <c r="I41" s="108">
        <f t="shared" si="18"/>
        <v>86.01</v>
      </c>
    </row>
    <row r="42" ht="13.5" spans="1:9">
      <c r="A42" s="112" t="s">
        <v>59</v>
      </c>
      <c r="B42" s="113">
        <f t="shared" ref="B42:I42" si="19">SUM(B43:B45)</f>
        <v>78.2</v>
      </c>
      <c r="C42" s="95">
        <f t="shared" si="19"/>
        <v>472.35</v>
      </c>
      <c r="D42" s="95">
        <v>472.35</v>
      </c>
      <c r="E42" s="104">
        <v>14.37</v>
      </c>
      <c r="F42" s="105">
        <v>112</v>
      </c>
      <c r="G42" s="102">
        <f t="shared" si="19"/>
        <v>28.72</v>
      </c>
      <c r="H42" s="102">
        <f t="shared" si="19"/>
        <v>23.1</v>
      </c>
      <c r="I42" s="102">
        <f t="shared" si="19"/>
        <v>51.82</v>
      </c>
    </row>
    <row r="43" ht="13.5" spans="1:9">
      <c r="A43" s="106" t="s">
        <v>60</v>
      </c>
      <c r="B43" s="107">
        <v>36.5</v>
      </c>
      <c r="C43" s="108">
        <f t="shared" ref="C43:C45" si="20">ROUND(50588/8375*B43,2)</f>
        <v>220.47</v>
      </c>
      <c r="D43" s="108">
        <v>220.47</v>
      </c>
      <c r="E43" s="109">
        <v>0.65</v>
      </c>
      <c r="F43" s="110">
        <v>9</v>
      </c>
      <c r="G43" s="107">
        <f t="shared" ref="G43:G45" si="21">ROUND(22994/2/5752.67*E43,2)</f>
        <v>1.3</v>
      </c>
      <c r="H43" s="111">
        <f t="shared" ref="H43:H45" si="22">ROUND(22994/2/55772*F43,2)</f>
        <v>1.86</v>
      </c>
      <c r="I43" s="108">
        <f t="shared" ref="I43:I45" si="23">SUM(G43,H43)</f>
        <v>3.16</v>
      </c>
    </row>
    <row r="44" ht="13.5" spans="1:9">
      <c r="A44" s="106" t="s">
        <v>61</v>
      </c>
      <c r="B44" s="107">
        <v>13.7</v>
      </c>
      <c r="C44" s="108">
        <f t="shared" si="20"/>
        <v>82.75</v>
      </c>
      <c r="D44" s="108">
        <v>82.75</v>
      </c>
      <c r="E44" s="109">
        <v>0.87</v>
      </c>
      <c r="F44" s="110">
        <v>9</v>
      </c>
      <c r="G44" s="107">
        <f t="shared" si="21"/>
        <v>1.74</v>
      </c>
      <c r="H44" s="111">
        <f t="shared" si="22"/>
        <v>1.86</v>
      </c>
      <c r="I44" s="108">
        <f t="shared" si="23"/>
        <v>3.6</v>
      </c>
    </row>
    <row r="45" ht="13.5" spans="1:9">
      <c r="A45" s="106" t="s">
        <v>62</v>
      </c>
      <c r="B45" s="107">
        <v>28</v>
      </c>
      <c r="C45" s="108">
        <f t="shared" si="20"/>
        <v>169.13</v>
      </c>
      <c r="D45" s="108">
        <v>169.13</v>
      </c>
      <c r="E45" s="109">
        <v>12.85</v>
      </c>
      <c r="F45" s="110">
        <v>94</v>
      </c>
      <c r="G45" s="107">
        <f t="shared" si="21"/>
        <v>25.68</v>
      </c>
      <c r="H45" s="111">
        <f t="shared" si="22"/>
        <v>19.38</v>
      </c>
      <c r="I45" s="108">
        <f t="shared" si="23"/>
        <v>45.06</v>
      </c>
    </row>
    <row r="46" ht="13.5" spans="1:9">
      <c r="A46" s="112" t="s">
        <v>63</v>
      </c>
      <c r="B46" s="113">
        <f t="shared" ref="B46:I46" si="24">SUM(B47:B49)</f>
        <v>150</v>
      </c>
      <c r="C46" s="95">
        <f t="shared" si="24"/>
        <v>906.06</v>
      </c>
      <c r="D46" s="95">
        <v>906.06</v>
      </c>
      <c r="E46" s="104">
        <v>32.5</v>
      </c>
      <c r="F46" s="105">
        <v>867</v>
      </c>
      <c r="G46" s="102">
        <f t="shared" si="24"/>
        <v>64.95</v>
      </c>
      <c r="H46" s="102">
        <f t="shared" si="24"/>
        <v>178.72</v>
      </c>
      <c r="I46" s="102">
        <f t="shared" si="24"/>
        <v>243.67</v>
      </c>
    </row>
    <row r="47" ht="13.5" spans="1:9">
      <c r="A47" s="106" t="s">
        <v>64</v>
      </c>
      <c r="B47" s="107">
        <v>62.9</v>
      </c>
      <c r="C47" s="108">
        <f t="shared" ref="C47:C49" si="25">ROUND(50588/8375*B47,2)</f>
        <v>379.94</v>
      </c>
      <c r="D47" s="108">
        <v>379.94</v>
      </c>
      <c r="E47" s="109">
        <v>10.22</v>
      </c>
      <c r="F47" s="110">
        <v>253</v>
      </c>
      <c r="G47" s="107">
        <f t="shared" ref="G47:G49" si="26">ROUND(22994/2/5752.67*E47,2)</f>
        <v>20.43</v>
      </c>
      <c r="H47" s="111">
        <f t="shared" ref="H47:H49" si="27">ROUND(22994/2/55772*F47,2)</f>
        <v>52.15</v>
      </c>
      <c r="I47" s="108">
        <f t="shared" ref="I47:I49" si="28">SUM(G47,H47)</f>
        <v>72.58</v>
      </c>
    </row>
    <row r="48" ht="13.5" spans="1:9">
      <c r="A48" s="106" t="s">
        <v>65</v>
      </c>
      <c r="B48" s="107">
        <v>47</v>
      </c>
      <c r="C48" s="108">
        <f t="shared" si="25"/>
        <v>283.9</v>
      </c>
      <c r="D48" s="108">
        <v>283.9</v>
      </c>
      <c r="E48" s="109">
        <v>18.13</v>
      </c>
      <c r="F48" s="110">
        <v>409</v>
      </c>
      <c r="G48" s="107">
        <f t="shared" si="26"/>
        <v>36.23</v>
      </c>
      <c r="H48" s="111">
        <f t="shared" si="27"/>
        <v>84.31</v>
      </c>
      <c r="I48" s="108">
        <f t="shared" si="28"/>
        <v>120.54</v>
      </c>
    </row>
    <row r="49" ht="13.5" spans="1:9">
      <c r="A49" s="106" t="s">
        <v>66</v>
      </c>
      <c r="B49" s="107">
        <v>40.1</v>
      </c>
      <c r="C49" s="108">
        <f t="shared" si="25"/>
        <v>242.22</v>
      </c>
      <c r="D49" s="108">
        <v>242.22</v>
      </c>
      <c r="E49" s="109">
        <v>4.15</v>
      </c>
      <c r="F49" s="110">
        <v>205</v>
      </c>
      <c r="G49" s="107">
        <f t="shared" si="26"/>
        <v>8.29</v>
      </c>
      <c r="H49" s="111">
        <f t="shared" si="27"/>
        <v>42.26</v>
      </c>
      <c r="I49" s="108">
        <f t="shared" si="28"/>
        <v>50.55</v>
      </c>
    </row>
    <row r="50" ht="13.5" spans="1:9">
      <c r="A50" s="112" t="s">
        <v>67</v>
      </c>
      <c r="B50" s="113">
        <f t="shared" ref="B50:I50" si="29">SUM(B51:B53)</f>
        <v>93.6</v>
      </c>
      <c r="C50" s="95">
        <f t="shared" si="29"/>
        <v>565.37</v>
      </c>
      <c r="D50" s="95">
        <v>565.37</v>
      </c>
      <c r="E50" s="104">
        <v>55.14</v>
      </c>
      <c r="F50" s="105">
        <v>611</v>
      </c>
      <c r="G50" s="102">
        <f t="shared" si="29"/>
        <v>110.2</v>
      </c>
      <c r="H50" s="102">
        <f t="shared" si="29"/>
        <v>125.95</v>
      </c>
      <c r="I50" s="102">
        <f t="shared" si="29"/>
        <v>236.15</v>
      </c>
    </row>
    <row r="51" ht="13.5" spans="1:9">
      <c r="A51" s="106" t="s">
        <v>68</v>
      </c>
      <c r="B51" s="107">
        <v>55.8</v>
      </c>
      <c r="C51" s="108">
        <f t="shared" ref="C51:C53" si="30">ROUND(50588/8375*B51,2)</f>
        <v>337.05</v>
      </c>
      <c r="D51" s="108">
        <v>337.05</v>
      </c>
      <c r="E51" s="109">
        <v>17.09</v>
      </c>
      <c r="F51" s="110">
        <v>187</v>
      </c>
      <c r="G51" s="107">
        <f t="shared" ref="G51:G53" si="31">ROUND(22994/2/5752.67*E51,2)</f>
        <v>34.16</v>
      </c>
      <c r="H51" s="111">
        <f t="shared" ref="H51:H53" si="32">ROUND(22994/2/55772*F51,2)</f>
        <v>38.55</v>
      </c>
      <c r="I51" s="108">
        <f t="shared" ref="I51:I53" si="33">SUM(G51,H51)</f>
        <v>72.71</v>
      </c>
    </row>
    <row r="52" ht="13.5" spans="1:9">
      <c r="A52" s="106" t="s">
        <v>69</v>
      </c>
      <c r="B52" s="107">
        <v>18.7</v>
      </c>
      <c r="C52" s="108">
        <f t="shared" si="30"/>
        <v>112.95</v>
      </c>
      <c r="D52" s="108">
        <v>112.95</v>
      </c>
      <c r="E52" s="109">
        <v>20.41</v>
      </c>
      <c r="F52" s="110">
        <v>210</v>
      </c>
      <c r="G52" s="107">
        <f t="shared" si="31"/>
        <v>40.79</v>
      </c>
      <c r="H52" s="111">
        <f t="shared" si="32"/>
        <v>43.29</v>
      </c>
      <c r="I52" s="108">
        <f t="shared" si="33"/>
        <v>84.08</v>
      </c>
    </row>
    <row r="53" ht="13.5" spans="1:9">
      <c r="A53" s="106" t="s">
        <v>70</v>
      </c>
      <c r="B53" s="107">
        <v>19.1</v>
      </c>
      <c r="C53" s="108">
        <f t="shared" si="30"/>
        <v>115.37</v>
      </c>
      <c r="D53" s="108">
        <v>115.37</v>
      </c>
      <c r="E53" s="109">
        <v>17.64</v>
      </c>
      <c r="F53" s="110">
        <v>214</v>
      </c>
      <c r="G53" s="107">
        <f t="shared" si="31"/>
        <v>35.25</v>
      </c>
      <c r="H53" s="111">
        <f t="shared" si="32"/>
        <v>44.11</v>
      </c>
      <c r="I53" s="108">
        <f t="shared" si="33"/>
        <v>79.36</v>
      </c>
    </row>
    <row r="54" ht="13.5" spans="1:9">
      <c r="A54" s="112" t="s">
        <v>71</v>
      </c>
      <c r="B54" s="113">
        <f t="shared" ref="B54:I54" si="34">SUM(B55:B56)</f>
        <v>132.1</v>
      </c>
      <c r="C54" s="95">
        <f t="shared" si="34"/>
        <v>797.93</v>
      </c>
      <c r="D54" s="95">
        <v>797.93</v>
      </c>
      <c r="E54" s="104">
        <v>96.83</v>
      </c>
      <c r="F54" s="105">
        <v>985</v>
      </c>
      <c r="G54" s="102">
        <f t="shared" si="34"/>
        <v>193.52</v>
      </c>
      <c r="H54" s="102">
        <f t="shared" si="34"/>
        <v>203.06</v>
      </c>
      <c r="I54" s="102">
        <f t="shared" si="34"/>
        <v>396.58</v>
      </c>
    </row>
    <row r="55" ht="13.5" spans="1:9">
      <c r="A55" s="106" t="s">
        <v>72</v>
      </c>
      <c r="B55" s="107">
        <v>68.3</v>
      </c>
      <c r="C55" s="108">
        <f t="shared" ref="C55:C59" si="35">ROUND(50588/8375*B55,2)</f>
        <v>412.56</v>
      </c>
      <c r="D55" s="108">
        <v>412.56</v>
      </c>
      <c r="E55" s="109">
        <v>28.5</v>
      </c>
      <c r="F55" s="110">
        <v>302</v>
      </c>
      <c r="G55" s="107">
        <f t="shared" ref="G55:G59" si="36">ROUND(22994/2/5752.67*E55,2)</f>
        <v>56.96</v>
      </c>
      <c r="H55" s="111">
        <f t="shared" ref="H55:H59" si="37">ROUND(22994/2/55772*F55,2)</f>
        <v>62.26</v>
      </c>
      <c r="I55" s="108">
        <f t="shared" ref="I55:I59" si="38">SUM(G55,H55)</f>
        <v>119.22</v>
      </c>
    </row>
    <row r="56" ht="13.5" spans="1:9">
      <c r="A56" s="106" t="s">
        <v>73</v>
      </c>
      <c r="B56" s="107">
        <v>63.8</v>
      </c>
      <c r="C56" s="108">
        <f t="shared" si="35"/>
        <v>385.37</v>
      </c>
      <c r="D56" s="108">
        <v>385.37</v>
      </c>
      <c r="E56" s="109">
        <v>68.33</v>
      </c>
      <c r="F56" s="110">
        <v>683</v>
      </c>
      <c r="G56" s="107">
        <f t="shared" si="36"/>
        <v>136.56</v>
      </c>
      <c r="H56" s="111">
        <f t="shared" si="37"/>
        <v>140.8</v>
      </c>
      <c r="I56" s="108">
        <f t="shared" si="38"/>
        <v>277.36</v>
      </c>
    </row>
    <row r="57" ht="13.5" spans="1:9">
      <c r="A57" s="112" t="s">
        <v>74</v>
      </c>
      <c r="B57" s="113">
        <f t="shared" ref="B57:I57" si="39">SUM(B58:B59)</f>
        <v>132.4</v>
      </c>
      <c r="C57" s="95">
        <f t="shared" si="39"/>
        <v>799.74</v>
      </c>
      <c r="D57" s="95">
        <v>799.74</v>
      </c>
      <c r="E57" s="104">
        <v>83.33</v>
      </c>
      <c r="F57" s="105">
        <v>887</v>
      </c>
      <c r="G57" s="102">
        <f t="shared" si="39"/>
        <v>166.54</v>
      </c>
      <c r="H57" s="102">
        <f t="shared" si="39"/>
        <v>182.85</v>
      </c>
      <c r="I57" s="102">
        <f t="shared" si="39"/>
        <v>349.39</v>
      </c>
    </row>
    <row r="58" ht="13.5" spans="1:9">
      <c r="A58" s="106" t="s">
        <v>75</v>
      </c>
      <c r="B58" s="107">
        <v>51.8</v>
      </c>
      <c r="C58" s="108">
        <f t="shared" si="35"/>
        <v>312.89</v>
      </c>
      <c r="D58" s="108">
        <v>312.89</v>
      </c>
      <c r="E58" s="109">
        <v>23.25</v>
      </c>
      <c r="F58" s="110">
        <v>278</v>
      </c>
      <c r="G58" s="107">
        <f t="shared" si="36"/>
        <v>46.47</v>
      </c>
      <c r="H58" s="111">
        <f t="shared" si="37"/>
        <v>57.31</v>
      </c>
      <c r="I58" s="108">
        <f t="shared" si="38"/>
        <v>103.78</v>
      </c>
    </row>
    <row r="59" ht="13.5" spans="1:9">
      <c r="A59" s="106" t="s">
        <v>76</v>
      </c>
      <c r="B59" s="107">
        <v>80.6</v>
      </c>
      <c r="C59" s="108">
        <f t="shared" si="35"/>
        <v>486.85</v>
      </c>
      <c r="D59" s="108">
        <v>486.85</v>
      </c>
      <c r="E59" s="109">
        <v>60.08</v>
      </c>
      <c r="F59" s="110">
        <v>609</v>
      </c>
      <c r="G59" s="107">
        <f t="shared" si="36"/>
        <v>120.07</v>
      </c>
      <c r="H59" s="111">
        <f t="shared" si="37"/>
        <v>125.54</v>
      </c>
      <c r="I59" s="108">
        <f t="shared" si="38"/>
        <v>245.61</v>
      </c>
    </row>
    <row r="60" ht="13.5" spans="1:9">
      <c r="A60" s="112" t="s">
        <v>77</v>
      </c>
      <c r="B60" s="113">
        <f t="shared" ref="B60:I60" si="40">SUM(B61:B64)</f>
        <v>121.4</v>
      </c>
      <c r="C60" s="95">
        <f t="shared" si="40"/>
        <v>733.3</v>
      </c>
      <c r="D60" s="95">
        <v>733.3</v>
      </c>
      <c r="E60" s="104">
        <v>52.88</v>
      </c>
      <c r="F60" s="105">
        <v>600</v>
      </c>
      <c r="G60" s="102">
        <f t="shared" si="40"/>
        <v>105.7</v>
      </c>
      <c r="H60" s="102">
        <f t="shared" si="40"/>
        <v>123.69</v>
      </c>
      <c r="I60" s="102">
        <f t="shared" si="40"/>
        <v>229.39</v>
      </c>
    </row>
    <row r="61" ht="13.5" spans="1:9">
      <c r="A61" s="106" t="s">
        <v>75</v>
      </c>
      <c r="B61" s="107">
        <v>69.3</v>
      </c>
      <c r="C61" s="108">
        <f t="shared" ref="C61:C64" si="41">ROUND(50588/8375*B61,2)</f>
        <v>418.6</v>
      </c>
      <c r="D61" s="108">
        <v>418.6</v>
      </c>
      <c r="E61" s="109">
        <v>23.35</v>
      </c>
      <c r="F61" s="110">
        <v>246</v>
      </c>
      <c r="G61" s="107">
        <f t="shared" ref="G61:G64" si="42">ROUND(22994/2/5752.67*E61,2)</f>
        <v>46.67</v>
      </c>
      <c r="H61" s="111">
        <f t="shared" ref="H61:H64" si="43">ROUND(22994/2/55772*F61,2)</f>
        <v>50.71</v>
      </c>
      <c r="I61" s="108">
        <f t="shared" ref="I61:I64" si="44">SUM(G61,H61)</f>
        <v>97.38</v>
      </c>
    </row>
    <row r="62" ht="13.5" spans="1:9">
      <c r="A62" s="106" t="s">
        <v>78</v>
      </c>
      <c r="B62" s="107">
        <v>17</v>
      </c>
      <c r="C62" s="108">
        <f t="shared" si="41"/>
        <v>102.69</v>
      </c>
      <c r="D62" s="108">
        <v>102.69</v>
      </c>
      <c r="E62" s="109">
        <v>10.12</v>
      </c>
      <c r="F62" s="110">
        <v>146</v>
      </c>
      <c r="G62" s="107">
        <f t="shared" si="42"/>
        <v>20.23</v>
      </c>
      <c r="H62" s="111">
        <f t="shared" si="43"/>
        <v>30.1</v>
      </c>
      <c r="I62" s="108">
        <f t="shared" si="44"/>
        <v>50.33</v>
      </c>
    </row>
    <row r="63" ht="13.5" spans="1:9">
      <c r="A63" s="106" t="s">
        <v>79</v>
      </c>
      <c r="B63" s="107">
        <v>30.6</v>
      </c>
      <c r="C63" s="108">
        <f t="shared" si="41"/>
        <v>184.83</v>
      </c>
      <c r="D63" s="108">
        <v>184.83</v>
      </c>
      <c r="E63" s="109">
        <v>16.37</v>
      </c>
      <c r="F63" s="110">
        <v>167</v>
      </c>
      <c r="G63" s="107">
        <f t="shared" si="42"/>
        <v>32.72</v>
      </c>
      <c r="H63" s="111">
        <f t="shared" si="43"/>
        <v>34.43</v>
      </c>
      <c r="I63" s="108">
        <f t="shared" si="44"/>
        <v>67.15</v>
      </c>
    </row>
    <row r="64" ht="13.5" spans="1:9">
      <c r="A64" s="106" t="s">
        <v>80</v>
      </c>
      <c r="B64" s="107">
        <v>4.5</v>
      </c>
      <c r="C64" s="108">
        <f t="shared" si="41"/>
        <v>27.18</v>
      </c>
      <c r="D64" s="108">
        <v>27.18</v>
      </c>
      <c r="E64" s="109">
        <v>3.04</v>
      </c>
      <c r="F64" s="110">
        <v>41</v>
      </c>
      <c r="G64" s="107">
        <f t="shared" si="42"/>
        <v>6.08</v>
      </c>
      <c r="H64" s="111">
        <f t="shared" si="43"/>
        <v>8.45</v>
      </c>
      <c r="I64" s="108">
        <f t="shared" si="44"/>
        <v>14.53</v>
      </c>
    </row>
    <row r="65" ht="13.5" spans="1:9">
      <c r="A65" s="112" t="s">
        <v>81</v>
      </c>
      <c r="B65" s="113">
        <f t="shared" ref="B65:I65" si="45">SUM(B66:B68)</f>
        <v>196</v>
      </c>
      <c r="C65" s="95">
        <f t="shared" si="45"/>
        <v>1183.91</v>
      </c>
      <c r="D65" s="95">
        <v>1183.91</v>
      </c>
      <c r="E65" s="104">
        <v>108.76</v>
      </c>
      <c r="F65" s="105">
        <v>1199</v>
      </c>
      <c r="G65" s="102">
        <f t="shared" si="45"/>
        <v>217.37</v>
      </c>
      <c r="H65" s="102">
        <f t="shared" si="45"/>
        <v>247.16</v>
      </c>
      <c r="I65" s="102">
        <f t="shared" si="45"/>
        <v>464.53</v>
      </c>
    </row>
    <row r="66" ht="13.5" spans="1:9">
      <c r="A66" s="106" t="s">
        <v>82</v>
      </c>
      <c r="B66" s="107">
        <v>72.1</v>
      </c>
      <c r="C66" s="108">
        <f t="shared" ref="C66:C68" si="46">ROUND(50588/8375*B66,2)</f>
        <v>435.51</v>
      </c>
      <c r="D66" s="108">
        <v>435.51</v>
      </c>
      <c r="E66" s="109">
        <v>22.24</v>
      </c>
      <c r="F66" s="110">
        <v>248</v>
      </c>
      <c r="G66" s="107">
        <f t="shared" ref="G66:G68" si="47">ROUND(22994/2/5752.67*E66,2)</f>
        <v>44.45</v>
      </c>
      <c r="H66" s="111">
        <f t="shared" ref="H66:H68" si="48">ROUND(22994/2/55772*F66,2)</f>
        <v>51.12</v>
      </c>
      <c r="I66" s="108">
        <f t="shared" ref="I66:I68" si="49">SUM(G66,H66)</f>
        <v>95.57</v>
      </c>
    </row>
    <row r="67" ht="13.5" spans="1:9">
      <c r="A67" s="106" t="s">
        <v>83</v>
      </c>
      <c r="B67" s="107">
        <v>61.5</v>
      </c>
      <c r="C67" s="108">
        <f t="shared" si="46"/>
        <v>371.48</v>
      </c>
      <c r="D67" s="108">
        <v>371.48</v>
      </c>
      <c r="E67" s="109">
        <v>36.44</v>
      </c>
      <c r="F67" s="110">
        <v>388</v>
      </c>
      <c r="G67" s="107">
        <f t="shared" si="47"/>
        <v>72.83</v>
      </c>
      <c r="H67" s="111">
        <f t="shared" si="48"/>
        <v>79.98</v>
      </c>
      <c r="I67" s="108">
        <f t="shared" si="49"/>
        <v>152.81</v>
      </c>
    </row>
    <row r="68" ht="13.5" spans="1:9">
      <c r="A68" s="106" t="s">
        <v>84</v>
      </c>
      <c r="B68" s="107">
        <v>62.4</v>
      </c>
      <c r="C68" s="108">
        <f t="shared" si="46"/>
        <v>376.92</v>
      </c>
      <c r="D68" s="108">
        <v>376.92</v>
      </c>
      <c r="E68" s="109">
        <v>50.08</v>
      </c>
      <c r="F68" s="110">
        <v>563</v>
      </c>
      <c r="G68" s="107">
        <f t="shared" si="47"/>
        <v>100.09</v>
      </c>
      <c r="H68" s="111">
        <f t="shared" si="48"/>
        <v>116.06</v>
      </c>
      <c r="I68" s="108">
        <f t="shared" si="49"/>
        <v>216.15</v>
      </c>
    </row>
    <row r="69" ht="13.5" spans="1:9">
      <c r="A69" s="112" t="s">
        <v>85</v>
      </c>
      <c r="B69" s="113">
        <f t="shared" ref="B69:I69" si="50">SUM(B70:B72)</f>
        <v>203.5</v>
      </c>
      <c r="C69" s="95">
        <f t="shared" si="50"/>
        <v>1229.21</v>
      </c>
      <c r="D69" s="95">
        <v>1229.21</v>
      </c>
      <c r="E69" s="104">
        <v>127.68</v>
      </c>
      <c r="F69" s="105">
        <v>1385</v>
      </c>
      <c r="G69" s="102">
        <f t="shared" si="50"/>
        <v>255.17</v>
      </c>
      <c r="H69" s="102">
        <f t="shared" si="50"/>
        <v>285.51</v>
      </c>
      <c r="I69" s="102">
        <f t="shared" si="50"/>
        <v>540.68</v>
      </c>
    </row>
    <row r="70" ht="13.5" spans="1:9">
      <c r="A70" s="106" t="s">
        <v>86</v>
      </c>
      <c r="B70" s="107">
        <v>81.1</v>
      </c>
      <c r="C70" s="108">
        <f t="shared" ref="C70:C72" si="51">ROUND(50588/8375*B70,2)</f>
        <v>489.87</v>
      </c>
      <c r="D70" s="108">
        <v>489.87</v>
      </c>
      <c r="E70" s="109">
        <v>47.02</v>
      </c>
      <c r="F70" s="110">
        <v>421</v>
      </c>
      <c r="G70" s="107">
        <f t="shared" ref="G70:G72" si="52">ROUND(22994/2/5752.67*E70,2)</f>
        <v>93.97</v>
      </c>
      <c r="H70" s="111">
        <f t="shared" ref="H70:H72" si="53">ROUND(22994/2/55772*F70,2)</f>
        <v>86.79</v>
      </c>
      <c r="I70" s="108">
        <f t="shared" ref="I70:I72" si="54">SUM(G70,H70)</f>
        <v>180.76</v>
      </c>
    </row>
    <row r="71" ht="13.5" spans="1:9">
      <c r="A71" s="106" t="s">
        <v>87</v>
      </c>
      <c r="B71" s="107">
        <v>87.5</v>
      </c>
      <c r="C71" s="108">
        <f t="shared" si="51"/>
        <v>528.53</v>
      </c>
      <c r="D71" s="108">
        <v>528.53</v>
      </c>
      <c r="E71" s="109">
        <v>53.49</v>
      </c>
      <c r="F71" s="110">
        <v>678</v>
      </c>
      <c r="G71" s="107">
        <f t="shared" si="52"/>
        <v>106.9</v>
      </c>
      <c r="H71" s="111">
        <f t="shared" si="53"/>
        <v>139.76</v>
      </c>
      <c r="I71" s="108">
        <f t="shared" si="54"/>
        <v>246.66</v>
      </c>
    </row>
    <row r="72" ht="13.5" spans="1:9">
      <c r="A72" s="106" t="s">
        <v>88</v>
      </c>
      <c r="B72" s="107">
        <v>34.9</v>
      </c>
      <c r="C72" s="108">
        <f t="shared" si="51"/>
        <v>210.81</v>
      </c>
      <c r="D72" s="108">
        <v>210.81</v>
      </c>
      <c r="E72" s="109">
        <v>27.17</v>
      </c>
      <c r="F72" s="110">
        <v>286</v>
      </c>
      <c r="G72" s="107">
        <f t="shared" si="52"/>
        <v>54.3</v>
      </c>
      <c r="H72" s="111">
        <f t="shared" si="53"/>
        <v>58.96</v>
      </c>
      <c r="I72" s="108">
        <f t="shared" si="54"/>
        <v>113.26</v>
      </c>
    </row>
    <row r="73" ht="13.5" spans="1:9">
      <c r="A73" s="112" t="s">
        <v>89</v>
      </c>
      <c r="B73" s="113">
        <f t="shared" ref="B73:I73" si="55">SUM(B74:B75)</f>
        <v>89.3</v>
      </c>
      <c r="C73" s="95">
        <f t="shared" si="55"/>
        <v>539.4</v>
      </c>
      <c r="D73" s="95">
        <v>539.4</v>
      </c>
      <c r="E73" s="104">
        <v>75.9</v>
      </c>
      <c r="F73" s="105">
        <v>834</v>
      </c>
      <c r="G73" s="102">
        <f t="shared" si="55"/>
        <v>151.69</v>
      </c>
      <c r="H73" s="102">
        <f t="shared" si="55"/>
        <v>171.92</v>
      </c>
      <c r="I73" s="102">
        <f t="shared" si="55"/>
        <v>323.61</v>
      </c>
    </row>
    <row r="74" ht="13.5" spans="1:9">
      <c r="A74" s="106" t="s">
        <v>90</v>
      </c>
      <c r="B74" s="107">
        <v>63.3</v>
      </c>
      <c r="C74" s="108">
        <f t="shared" ref="C74:C78" si="56">ROUND(50588/8375*B74,2)</f>
        <v>382.35</v>
      </c>
      <c r="D74" s="108">
        <v>382.35</v>
      </c>
      <c r="E74" s="109">
        <v>51.05</v>
      </c>
      <c r="F74" s="110">
        <v>567</v>
      </c>
      <c r="G74" s="107">
        <f t="shared" ref="G74:G78" si="57">ROUND(22994/2/5752.67*E74,2)</f>
        <v>102.03</v>
      </c>
      <c r="H74" s="111">
        <f t="shared" ref="H74:H78" si="58">ROUND(22994/2/55772*F74,2)</f>
        <v>116.88</v>
      </c>
      <c r="I74" s="108">
        <f t="shared" ref="I74:I78" si="59">SUM(G74,H74)</f>
        <v>218.91</v>
      </c>
    </row>
    <row r="75" ht="13.5" spans="1:9">
      <c r="A75" s="106" t="s">
        <v>91</v>
      </c>
      <c r="B75" s="107">
        <v>26</v>
      </c>
      <c r="C75" s="108">
        <f t="shared" si="56"/>
        <v>157.05</v>
      </c>
      <c r="D75" s="108">
        <v>157.05</v>
      </c>
      <c r="E75" s="109">
        <v>24.85</v>
      </c>
      <c r="F75" s="110">
        <v>267</v>
      </c>
      <c r="G75" s="107">
        <f t="shared" si="57"/>
        <v>49.66</v>
      </c>
      <c r="H75" s="111">
        <f t="shared" si="58"/>
        <v>55.04</v>
      </c>
      <c r="I75" s="108">
        <f t="shared" si="59"/>
        <v>104.7</v>
      </c>
    </row>
    <row r="76" ht="13.5" spans="1:9">
      <c r="A76" s="112" t="s">
        <v>92</v>
      </c>
      <c r="B76" s="113">
        <f t="shared" ref="B76:I76" si="60">SUM(B77:B78)</f>
        <v>183.6</v>
      </c>
      <c r="C76" s="95">
        <f t="shared" si="60"/>
        <v>1109.01</v>
      </c>
      <c r="D76" s="95">
        <v>1109.01</v>
      </c>
      <c r="E76" s="104">
        <v>105.84</v>
      </c>
      <c r="F76" s="105">
        <v>855</v>
      </c>
      <c r="G76" s="102">
        <f t="shared" si="60"/>
        <v>211.53</v>
      </c>
      <c r="H76" s="102">
        <f t="shared" si="60"/>
        <v>176.25</v>
      </c>
      <c r="I76" s="102">
        <f t="shared" si="60"/>
        <v>387.78</v>
      </c>
    </row>
    <row r="77" ht="13.5" spans="1:9">
      <c r="A77" s="106" t="s">
        <v>93</v>
      </c>
      <c r="B77" s="107">
        <v>78.6</v>
      </c>
      <c r="C77" s="108">
        <f t="shared" si="56"/>
        <v>474.77</v>
      </c>
      <c r="D77" s="108">
        <v>474.77</v>
      </c>
      <c r="E77" s="109">
        <v>23.62</v>
      </c>
      <c r="F77" s="110">
        <v>218</v>
      </c>
      <c r="G77" s="107">
        <f t="shared" si="57"/>
        <v>47.21</v>
      </c>
      <c r="H77" s="111">
        <f t="shared" si="58"/>
        <v>44.94</v>
      </c>
      <c r="I77" s="108">
        <f t="shared" si="59"/>
        <v>92.15</v>
      </c>
    </row>
    <row r="78" ht="13.5" spans="1:9">
      <c r="A78" s="106" t="s">
        <v>94</v>
      </c>
      <c r="B78" s="107">
        <v>105</v>
      </c>
      <c r="C78" s="108">
        <f t="shared" si="56"/>
        <v>634.24</v>
      </c>
      <c r="D78" s="108">
        <v>634.24</v>
      </c>
      <c r="E78" s="109">
        <v>82.22</v>
      </c>
      <c r="F78" s="110">
        <v>637</v>
      </c>
      <c r="G78" s="107">
        <f t="shared" si="57"/>
        <v>164.32</v>
      </c>
      <c r="H78" s="111">
        <f t="shared" si="58"/>
        <v>131.31</v>
      </c>
      <c r="I78" s="108">
        <f t="shared" si="59"/>
        <v>295.63</v>
      </c>
    </row>
    <row r="79" ht="13.5" spans="1:9">
      <c r="A79" s="112" t="s">
        <v>95</v>
      </c>
      <c r="B79" s="113">
        <f t="shared" ref="B79:I79" si="61">SUM(B80:B81)</f>
        <v>123</v>
      </c>
      <c r="C79" s="95">
        <f t="shared" si="61"/>
        <v>742.97</v>
      </c>
      <c r="D79" s="95">
        <v>742.97</v>
      </c>
      <c r="E79" s="104">
        <v>92.11</v>
      </c>
      <c r="F79" s="105">
        <v>860</v>
      </c>
      <c r="G79" s="102">
        <f t="shared" si="61"/>
        <v>184.08</v>
      </c>
      <c r="H79" s="102">
        <f t="shared" si="61"/>
        <v>177.28</v>
      </c>
      <c r="I79" s="102">
        <f t="shared" si="61"/>
        <v>361.36</v>
      </c>
    </row>
    <row r="80" ht="13.5" spans="1:9">
      <c r="A80" s="106" t="s">
        <v>96</v>
      </c>
      <c r="B80" s="107">
        <v>73.8</v>
      </c>
      <c r="C80" s="108">
        <f t="shared" ref="C80:C84" si="62">ROUND(50588/8375*B80,2)</f>
        <v>445.78</v>
      </c>
      <c r="D80" s="108">
        <v>445.78</v>
      </c>
      <c r="E80" s="109">
        <v>46.78</v>
      </c>
      <c r="F80" s="110">
        <v>417</v>
      </c>
      <c r="G80" s="107">
        <f t="shared" ref="G80:G84" si="63">ROUND(22994/2/5752.67*E80,2)</f>
        <v>93.49</v>
      </c>
      <c r="H80" s="111">
        <f t="shared" ref="H80:H84" si="64">ROUND(22994/2/55772*F80,2)</f>
        <v>85.96</v>
      </c>
      <c r="I80" s="108">
        <f t="shared" ref="I80:I84" si="65">SUM(G80,H80)</f>
        <v>179.45</v>
      </c>
    </row>
    <row r="81" ht="13.5" spans="1:9">
      <c r="A81" s="106" t="s">
        <v>97</v>
      </c>
      <c r="B81" s="107">
        <v>49.2</v>
      </c>
      <c r="C81" s="108">
        <f t="shared" si="62"/>
        <v>297.19</v>
      </c>
      <c r="D81" s="108">
        <v>297.19</v>
      </c>
      <c r="E81" s="109">
        <v>45.33</v>
      </c>
      <c r="F81" s="110">
        <v>443</v>
      </c>
      <c r="G81" s="107">
        <f t="shared" si="63"/>
        <v>90.59</v>
      </c>
      <c r="H81" s="111">
        <f t="shared" si="64"/>
        <v>91.32</v>
      </c>
      <c r="I81" s="108">
        <f t="shared" si="65"/>
        <v>181.91</v>
      </c>
    </row>
    <row r="82" ht="13.5" spans="1:9">
      <c r="A82" s="112" t="s">
        <v>98</v>
      </c>
      <c r="B82" s="113">
        <f t="shared" ref="B82:I82" si="66">SUM(B83:B84)</f>
        <v>63.5</v>
      </c>
      <c r="C82" s="95">
        <f t="shared" si="66"/>
        <v>383.57</v>
      </c>
      <c r="D82" s="95">
        <v>383.57</v>
      </c>
      <c r="E82" s="104">
        <v>35.2</v>
      </c>
      <c r="F82" s="105">
        <v>342</v>
      </c>
      <c r="G82" s="102">
        <f t="shared" si="66"/>
        <v>70.35</v>
      </c>
      <c r="H82" s="102">
        <f t="shared" si="66"/>
        <v>70.5</v>
      </c>
      <c r="I82" s="102">
        <f t="shared" si="66"/>
        <v>140.85</v>
      </c>
    </row>
    <row r="83" ht="13.5" spans="1:9">
      <c r="A83" s="106" t="s">
        <v>99</v>
      </c>
      <c r="B83" s="107">
        <v>36.6</v>
      </c>
      <c r="C83" s="108">
        <f t="shared" si="62"/>
        <v>221.08</v>
      </c>
      <c r="D83" s="108">
        <v>221.08</v>
      </c>
      <c r="E83" s="109">
        <v>16.35</v>
      </c>
      <c r="F83" s="110">
        <v>170</v>
      </c>
      <c r="G83" s="107">
        <f t="shared" si="63"/>
        <v>32.68</v>
      </c>
      <c r="H83" s="111">
        <f t="shared" si="64"/>
        <v>35.04</v>
      </c>
      <c r="I83" s="108">
        <f t="shared" si="65"/>
        <v>67.72</v>
      </c>
    </row>
    <row r="84" ht="13.5" spans="1:9">
      <c r="A84" s="106" t="s">
        <v>100</v>
      </c>
      <c r="B84" s="107">
        <v>26.9</v>
      </c>
      <c r="C84" s="108">
        <f t="shared" si="62"/>
        <v>162.49</v>
      </c>
      <c r="D84" s="108">
        <v>162.49</v>
      </c>
      <c r="E84" s="109">
        <v>18.85</v>
      </c>
      <c r="F84" s="110">
        <v>172</v>
      </c>
      <c r="G84" s="107">
        <f t="shared" si="63"/>
        <v>37.67</v>
      </c>
      <c r="H84" s="111">
        <f t="shared" si="64"/>
        <v>35.46</v>
      </c>
      <c r="I84" s="108">
        <f t="shared" si="65"/>
        <v>73.13</v>
      </c>
    </row>
    <row r="85" ht="13.5" spans="1:9">
      <c r="A85" s="112" t="s">
        <v>101</v>
      </c>
      <c r="B85" s="113">
        <f t="shared" ref="B85:I85" si="67">SUM(B86:B87)</f>
        <v>116.8</v>
      </c>
      <c r="C85" s="95">
        <f t="shared" si="67"/>
        <v>705.51</v>
      </c>
      <c r="D85" s="95">
        <v>705.51</v>
      </c>
      <c r="E85" s="104">
        <v>69.08</v>
      </c>
      <c r="F85" s="105">
        <v>434</v>
      </c>
      <c r="G85" s="102">
        <f t="shared" si="67"/>
        <v>138.06</v>
      </c>
      <c r="H85" s="102">
        <f t="shared" si="67"/>
        <v>89.46</v>
      </c>
      <c r="I85" s="102">
        <f t="shared" si="67"/>
        <v>227.52</v>
      </c>
    </row>
    <row r="86" ht="13.5" spans="1:9">
      <c r="A86" s="106" t="s">
        <v>102</v>
      </c>
      <c r="B86" s="107">
        <v>83.8</v>
      </c>
      <c r="C86" s="108">
        <f t="shared" ref="C86:C89" si="68">ROUND(50588/8375*B86,2)</f>
        <v>506.18</v>
      </c>
      <c r="D86" s="108">
        <v>506.18</v>
      </c>
      <c r="E86" s="109">
        <v>49.21</v>
      </c>
      <c r="F86" s="110">
        <v>261</v>
      </c>
      <c r="G86" s="107">
        <f t="shared" ref="G86:G89" si="69">ROUND(22994/2/5752.67*E86,2)</f>
        <v>98.35</v>
      </c>
      <c r="H86" s="111">
        <f t="shared" ref="H86:H89" si="70">ROUND(22994/2/55772*F86,2)</f>
        <v>53.8</v>
      </c>
      <c r="I86" s="108">
        <f t="shared" ref="I86:I89" si="71">SUM(G86,H86)</f>
        <v>152.15</v>
      </c>
    </row>
    <row r="87" ht="13.5" spans="1:9">
      <c r="A87" s="106" t="s">
        <v>103</v>
      </c>
      <c r="B87" s="107">
        <v>33</v>
      </c>
      <c r="C87" s="108">
        <f t="shared" si="68"/>
        <v>199.33</v>
      </c>
      <c r="D87" s="108">
        <v>199.33</v>
      </c>
      <c r="E87" s="109">
        <v>19.87</v>
      </c>
      <c r="F87" s="110">
        <v>173</v>
      </c>
      <c r="G87" s="107">
        <f t="shared" si="69"/>
        <v>39.71</v>
      </c>
      <c r="H87" s="111">
        <f t="shared" si="70"/>
        <v>35.66</v>
      </c>
      <c r="I87" s="108">
        <f t="shared" si="71"/>
        <v>75.37</v>
      </c>
    </row>
    <row r="88" ht="13.5" spans="1:9">
      <c r="A88" s="112" t="s">
        <v>104</v>
      </c>
      <c r="B88" s="113">
        <f t="shared" ref="B88:I88" si="72">SUM(B89)</f>
        <v>92.9</v>
      </c>
      <c r="C88" s="95">
        <f t="shared" si="72"/>
        <v>561.15</v>
      </c>
      <c r="D88" s="95">
        <v>561.15</v>
      </c>
      <c r="E88" s="104">
        <v>82.05</v>
      </c>
      <c r="F88" s="105">
        <v>861</v>
      </c>
      <c r="G88" s="102">
        <f t="shared" si="72"/>
        <v>163.98</v>
      </c>
      <c r="H88" s="102">
        <f t="shared" si="72"/>
        <v>177.49</v>
      </c>
      <c r="I88" s="102">
        <f t="shared" si="72"/>
        <v>341.47</v>
      </c>
    </row>
    <row r="89" ht="13.5" spans="1:9">
      <c r="A89" s="106" t="s">
        <v>105</v>
      </c>
      <c r="B89" s="107">
        <v>92.9</v>
      </c>
      <c r="C89" s="108">
        <f t="shared" si="68"/>
        <v>561.15</v>
      </c>
      <c r="D89" s="108">
        <v>561.15</v>
      </c>
      <c r="E89" s="109">
        <v>82.05</v>
      </c>
      <c r="F89" s="110">
        <v>861</v>
      </c>
      <c r="G89" s="107">
        <f t="shared" si="69"/>
        <v>163.98</v>
      </c>
      <c r="H89" s="111">
        <f t="shared" si="70"/>
        <v>177.49</v>
      </c>
      <c r="I89" s="108">
        <f t="shared" si="71"/>
        <v>341.47</v>
      </c>
    </row>
    <row r="90" ht="13.5" spans="1:9">
      <c r="A90" s="112" t="s">
        <v>106</v>
      </c>
      <c r="B90" s="113">
        <f t="shared" ref="B90:I90" si="73">SUM(B91:B103)</f>
        <v>94.6</v>
      </c>
      <c r="C90" s="95">
        <f t="shared" si="73"/>
        <v>571.42</v>
      </c>
      <c r="D90" s="95">
        <v>571.42</v>
      </c>
      <c r="E90" s="104">
        <v>64.65</v>
      </c>
      <c r="F90" s="105">
        <v>1333</v>
      </c>
      <c r="G90" s="102">
        <f t="shared" si="73"/>
        <v>129.2</v>
      </c>
      <c r="H90" s="102">
        <f t="shared" si="73"/>
        <v>274.81</v>
      </c>
      <c r="I90" s="102">
        <f t="shared" si="73"/>
        <v>404.01</v>
      </c>
    </row>
    <row r="91" ht="13.5" spans="1:9">
      <c r="A91" s="106" t="s">
        <v>107</v>
      </c>
      <c r="B91" s="107">
        <v>10.2</v>
      </c>
      <c r="C91" s="108">
        <f t="shared" ref="C91:C103" si="74">ROUND(50588/8375*B91,2)</f>
        <v>61.61</v>
      </c>
      <c r="D91" s="108">
        <v>61.61</v>
      </c>
      <c r="E91" s="109">
        <v>5.36</v>
      </c>
      <c r="F91" s="110">
        <v>109</v>
      </c>
      <c r="G91" s="107">
        <f t="shared" ref="G91:G103" si="75">ROUND(22994/2/5752.67*E91,2)</f>
        <v>10.71</v>
      </c>
      <c r="H91" s="111">
        <f t="shared" ref="H91:H103" si="76">ROUND(22994/2/55772*F91,2)</f>
        <v>22.47</v>
      </c>
      <c r="I91" s="108">
        <f t="shared" ref="I91:I103" si="77">SUM(G91,H91)</f>
        <v>33.18</v>
      </c>
    </row>
    <row r="92" ht="13.5" spans="1:9">
      <c r="A92" s="106" t="s">
        <v>108</v>
      </c>
      <c r="B92" s="107">
        <v>4.7</v>
      </c>
      <c r="C92" s="108">
        <f t="shared" si="74"/>
        <v>28.39</v>
      </c>
      <c r="D92" s="108">
        <v>28.39</v>
      </c>
      <c r="E92" s="109">
        <v>3.15</v>
      </c>
      <c r="F92" s="110">
        <v>81</v>
      </c>
      <c r="G92" s="107">
        <f t="shared" si="75"/>
        <v>6.3</v>
      </c>
      <c r="H92" s="111">
        <f t="shared" si="76"/>
        <v>16.7</v>
      </c>
      <c r="I92" s="108">
        <f t="shared" si="77"/>
        <v>23</v>
      </c>
    </row>
    <row r="93" ht="13.5" spans="1:9">
      <c r="A93" s="106" t="s">
        <v>109</v>
      </c>
      <c r="B93" s="107">
        <v>11.5</v>
      </c>
      <c r="C93" s="108">
        <f t="shared" si="74"/>
        <v>69.46</v>
      </c>
      <c r="D93" s="108">
        <v>69.46</v>
      </c>
      <c r="E93" s="109">
        <v>6.22</v>
      </c>
      <c r="F93" s="110">
        <v>160</v>
      </c>
      <c r="G93" s="107">
        <f t="shared" si="75"/>
        <v>12.43</v>
      </c>
      <c r="H93" s="111">
        <f t="shared" si="76"/>
        <v>32.98</v>
      </c>
      <c r="I93" s="108">
        <f t="shared" si="77"/>
        <v>45.41</v>
      </c>
    </row>
    <row r="94" ht="13.5" spans="1:9">
      <c r="A94" s="106" t="s">
        <v>110</v>
      </c>
      <c r="B94" s="107">
        <v>7.6</v>
      </c>
      <c r="C94" s="108">
        <f t="shared" si="74"/>
        <v>45.91</v>
      </c>
      <c r="D94" s="108">
        <v>45.91</v>
      </c>
      <c r="E94" s="109">
        <v>5.67</v>
      </c>
      <c r="F94" s="110">
        <v>143</v>
      </c>
      <c r="G94" s="107">
        <f t="shared" si="75"/>
        <v>11.33</v>
      </c>
      <c r="H94" s="111">
        <f t="shared" si="76"/>
        <v>29.48</v>
      </c>
      <c r="I94" s="108">
        <f t="shared" si="77"/>
        <v>40.81</v>
      </c>
    </row>
    <row r="95" ht="13.5" spans="1:9">
      <c r="A95" s="106" t="s">
        <v>111</v>
      </c>
      <c r="B95" s="107">
        <v>8.2</v>
      </c>
      <c r="C95" s="108">
        <f t="shared" si="74"/>
        <v>49.53</v>
      </c>
      <c r="D95" s="108">
        <v>49.53</v>
      </c>
      <c r="E95" s="109">
        <v>4.09</v>
      </c>
      <c r="F95" s="110">
        <v>110</v>
      </c>
      <c r="G95" s="107">
        <f t="shared" si="75"/>
        <v>8.17</v>
      </c>
      <c r="H95" s="111">
        <f t="shared" si="76"/>
        <v>22.68</v>
      </c>
      <c r="I95" s="108">
        <f t="shared" si="77"/>
        <v>30.85</v>
      </c>
    </row>
    <row r="96" ht="13.5" spans="1:9">
      <c r="A96" s="106" t="s">
        <v>112</v>
      </c>
      <c r="B96" s="107">
        <v>7.4</v>
      </c>
      <c r="C96" s="108">
        <f t="shared" si="74"/>
        <v>44.7</v>
      </c>
      <c r="D96" s="108">
        <v>44.7</v>
      </c>
      <c r="E96" s="109">
        <v>5.52</v>
      </c>
      <c r="F96" s="110">
        <v>93</v>
      </c>
      <c r="G96" s="107">
        <f t="shared" si="75"/>
        <v>11.03</v>
      </c>
      <c r="H96" s="111">
        <f t="shared" si="76"/>
        <v>19.17</v>
      </c>
      <c r="I96" s="108">
        <f t="shared" si="77"/>
        <v>30.2</v>
      </c>
    </row>
    <row r="97" ht="13.5" spans="1:9">
      <c r="A97" s="106" t="s">
        <v>113</v>
      </c>
      <c r="B97" s="107">
        <v>8.1</v>
      </c>
      <c r="C97" s="108">
        <f t="shared" si="74"/>
        <v>48.93</v>
      </c>
      <c r="D97" s="108">
        <v>48.93</v>
      </c>
      <c r="E97" s="109">
        <v>5.98</v>
      </c>
      <c r="F97" s="110">
        <v>125</v>
      </c>
      <c r="G97" s="107">
        <f t="shared" si="75"/>
        <v>11.95</v>
      </c>
      <c r="H97" s="111">
        <f t="shared" si="76"/>
        <v>25.77</v>
      </c>
      <c r="I97" s="108">
        <f t="shared" si="77"/>
        <v>37.72</v>
      </c>
    </row>
    <row r="98" ht="13.5" spans="1:9">
      <c r="A98" s="106" t="s">
        <v>114</v>
      </c>
      <c r="B98" s="107">
        <v>6.1</v>
      </c>
      <c r="C98" s="108">
        <f t="shared" si="74"/>
        <v>36.85</v>
      </c>
      <c r="D98" s="108">
        <v>36.85</v>
      </c>
      <c r="E98" s="109">
        <v>4.73</v>
      </c>
      <c r="F98" s="110">
        <v>123</v>
      </c>
      <c r="G98" s="107">
        <f t="shared" si="75"/>
        <v>9.45</v>
      </c>
      <c r="H98" s="111">
        <f t="shared" si="76"/>
        <v>25.36</v>
      </c>
      <c r="I98" s="108">
        <f t="shared" si="77"/>
        <v>34.81</v>
      </c>
    </row>
    <row r="99" ht="13.5" spans="1:9">
      <c r="A99" s="106" t="s">
        <v>115</v>
      </c>
      <c r="B99" s="107">
        <v>6.1</v>
      </c>
      <c r="C99" s="108">
        <f t="shared" si="74"/>
        <v>36.85</v>
      </c>
      <c r="D99" s="108">
        <v>36.85</v>
      </c>
      <c r="E99" s="109">
        <v>2.93</v>
      </c>
      <c r="F99" s="110">
        <v>105</v>
      </c>
      <c r="G99" s="107">
        <f t="shared" si="75"/>
        <v>5.86</v>
      </c>
      <c r="H99" s="111">
        <f t="shared" si="76"/>
        <v>21.65</v>
      </c>
      <c r="I99" s="108">
        <f t="shared" si="77"/>
        <v>27.51</v>
      </c>
    </row>
    <row r="100" ht="13.5" spans="1:9">
      <c r="A100" s="106" t="s">
        <v>116</v>
      </c>
      <c r="B100" s="107">
        <v>4.3</v>
      </c>
      <c r="C100" s="108">
        <f t="shared" si="74"/>
        <v>25.97</v>
      </c>
      <c r="D100" s="108">
        <v>25.97</v>
      </c>
      <c r="E100" s="109">
        <v>3.92</v>
      </c>
      <c r="F100" s="110">
        <v>60</v>
      </c>
      <c r="G100" s="107">
        <f t="shared" si="75"/>
        <v>7.83</v>
      </c>
      <c r="H100" s="111">
        <f t="shared" si="76"/>
        <v>12.37</v>
      </c>
      <c r="I100" s="108">
        <f t="shared" si="77"/>
        <v>20.2</v>
      </c>
    </row>
    <row r="101" ht="13.5" spans="1:9">
      <c r="A101" s="106" t="s">
        <v>117</v>
      </c>
      <c r="B101" s="107">
        <v>7.8</v>
      </c>
      <c r="C101" s="108">
        <f t="shared" si="74"/>
        <v>47.11</v>
      </c>
      <c r="D101" s="108">
        <v>47.11</v>
      </c>
      <c r="E101" s="109">
        <v>6.98</v>
      </c>
      <c r="F101" s="110">
        <v>88</v>
      </c>
      <c r="G101" s="107">
        <f t="shared" si="75"/>
        <v>13.95</v>
      </c>
      <c r="H101" s="111">
        <f t="shared" si="76"/>
        <v>18.14</v>
      </c>
      <c r="I101" s="108">
        <f t="shared" si="77"/>
        <v>32.09</v>
      </c>
    </row>
    <row r="102" ht="13.5" spans="1:9">
      <c r="A102" s="106" t="s">
        <v>118</v>
      </c>
      <c r="B102" s="107">
        <v>7.7</v>
      </c>
      <c r="C102" s="108">
        <f t="shared" si="74"/>
        <v>46.51</v>
      </c>
      <c r="D102" s="108">
        <v>46.51</v>
      </c>
      <c r="E102" s="109">
        <v>6.72</v>
      </c>
      <c r="F102" s="110">
        <v>102</v>
      </c>
      <c r="G102" s="107">
        <f t="shared" si="75"/>
        <v>13.43</v>
      </c>
      <c r="H102" s="111">
        <f t="shared" si="76"/>
        <v>21.03</v>
      </c>
      <c r="I102" s="108">
        <f t="shared" si="77"/>
        <v>34.46</v>
      </c>
    </row>
    <row r="103" ht="13.5" spans="1:9">
      <c r="A103" s="106" t="s">
        <v>119</v>
      </c>
      <c r="B103" s="107">
        <v>4.9</v>
      </c>
      <c r="C103" s="108">
        <f t="shared" si="74"/>
        <v>29.6</v>
      </c>
      <c r="D103" s="108">
        <v>29.6</v>
      </c>
      <c r="E103" s="109">
        <v>3.38</v>
      </c>
      <c r="F103" s="110">
        <v>34</v>
      </c>
      <c r="G103" s="107">
        <f t="shared" si="75"/>
        <v>6.76</v>
      </c>
      <c r="H103" s="111">
        <f t="shared" si="76"/>
        <v>7.01</v>
      </c>
      <c r="I103" s="108">
        <f t="shared" si="77"/>
        <v>13.77</v>
      </c>
    </row>
    <row r="104" ht="13.5" spans="1:9">
      <c r="A104" s="112" t="s">
        <v>120</v>
      </c>
      <c r="B104" s="113">
        <f t="shared" ref="B104:I104" si="78">SUM(B105:B122)</f>
        <v>119.9</v>
      </c>
      <c r="C104" s="95">
        <f t="shared" si="78"/>
        <v>724.25</v>
      </c>
      <c r="D104" s="95">
        <v>724.25</v>
      </c>
      <c r="E104" s="104">
        <v>90.91</v>
      </c>
      <c r="F104" s="105">
        <v>2284</v>
      </c>
      <c r="G104" s="102">
        <f t="shared" si="78"/>
        <v>181.67</v>
      </c>
      <c r="H104" s="102">
        <f t="shared" si="78"/>
        <v>470.83</v>
      </c>
      <c r="I104" s="102">
        <f t="shared" si="78"/>
        <v>652.5</v>
      </c>
    </row>
    <row r="105" ht="13.5" spans="1:9">
      <c r="A105" s="106" t="s">
        <v>121</v>
      </c>
      <c r="B105" s="107">
        <v>13.5</v>
      </c>
      <c r="C105" s="108">
        <f t="shared" ref="C105:C122" si="79">ROUND(50588/8375*B105,2)</f>
        <v>81.54</v>
      </c>
      <c r="D105" s="108">
        <v>81.54</v>
      </c>
      <c r="E105" s="109">
        <v>6.72</v>
      </c>
      <c r="F105" s="110">
        <v>233</v>
      </c>
      <c r="G105" s="107">
        <f t="shared" ref="G105:G122" si="80">ROUND(22994/2/5752.67*E105,2)</f>
        <v>13.43</v>
      </c>
      <c r="H105" s="111">
        <f t="shared" ref="H105:H122" si="81">ROUND(22994/2/55772*F105,2)</f>
        <v>48.03</v>
      </c>
      <c r="I105" s="108">
        <f t="shared" ref="I105:I122" si="82">SUM(G105,H105)</f>
        <v>61.46</v>
      </c>
    </row>
    <row r="106" ht="13.5" spans="1:9">
      <c r="A106" s="106" t="s">
        <v>122</v>
      </c>
      <c r="B106" s="107">
        <v>8.9</v>
      </c>
      <c r="C106" s="108">
        <f t="shared" si="79"/>
        <v>53.76</v>
      </c>
      <c r="D106" s="108">
        <v>53.76</v>
      </c>
      <c r="E106" s="109">
        <v>5.85</v>
      </c>
      <c r="F106" s="110">
        <v>131</v>
      </c>
      <c r="G106" s="107">
        <f t="shared" si="80"/>
        <v>11.69</v>
      </c>
      <c r="H106" s="111">
        <f t="shared" si="81"/>
        <v>27</v>
      </c>
      <c r="I106" s="108">
        <f t="shared" si="82"/>
        <v>38.69</v>
      </c>
    </row>
    <row r="107" ht="13.5" spans="1:9">
      <c r="A107" s="106" t="s">
        <v>123</v>
      </c>
      <c r="B107" s="107">
        <v>6.8</v>
      </c>
      <c r="C107" s="108">
        <f t="shared" si="79"/>
        <v>41.07</v>
      </c>
      <c r="D107" s="108">
        <v>41.07</v>
      </c>
      <c r="E107" s="109">
        <v>4.77</v>
      </c>
      <c r="F107" s="110">
        <v>181</v>
      </c>
      <c r="G107" s="107">
        <f t="shared" si="80"/>
        <v>9.53</v>
      </c>
      <c r="H107" s="111">
        <f t="shared" si="81"/>
        <v>37.31</v>
      </c>
      <c r="I107" s="108">
        <f t="shared" si="82"/>
        <v>46.84</v>
      </c>
    </row>
    <row r="108" ht="13.5" spans="1:9">
      <c r="A108" s="106" t="s">
        <v>124</v>
      </c>
      <c r="B108" s="107">
        <v>6.6</v>
      </c>
      <c r="C108" s="108">
        <f t="shared" si="79"/>
        <v>39.87</v>
      </c>
      <c r="D108" s="108">
        <v>39.87</v>
      </c>
      <c r="E108" s="109">
        <v>5.55</v>
      </c>
      <c r="F108" s="110">
        <v>63</v>
      </c>
      <c r="G108" s="107">
        <f t="shared" si="80"/>
        <v>11.09</v>
      </c>
      <c r="H108" s="111">
        <f t="shared" si="81"/>
        <v>12.99</v>
      </c>
      <c r="I108" s="108">
        <f t="shared" si="82"/>
        <v>24.08</v>
      </c>
    </row>
    <row r="109" ht="13.5" spans="1:9">
      <c r="A109" s="106" t="s">
        <v>125</v>
      </c>
      <c r="B109" s="107">
        <v>5.9</v>
      </c>
      <c r="C109" s="108">
        <f t="shared" si="79"/>
        <v>35.64</v>
      </c>
      <c r="D109" s="108">
        <v>35.64</v>
      </c>
      <c r="E109" s="109">
        <v>4.09</v>
      </c>
      <c r="F109" s="110">
        <v>100</v>
      </c>
      <c r="G109" s="107">
        <f t="shared" si="80"/>
        <v>8.17</v>
      </c>
      <c r="H109" s="111">
        <f t="shared" si="81"/>
        <v>20.61</v>
      </c>
      <c r="I109" s="108">
        <f t="shared" si="82"/>
        <v>28.78</v>
      </c>
    </row>
    <row r="110" ht="13.5" spans="1:9">
      <c r="A110" s="106" t="s">
        <v>126</v>
      </c>
      <c r="B110" s="107">
        <v>6.2</v>
      </c>
      <c r="C110" s="108">
        <f t="shared" si="79"/>
        <v>37.45</v>
      </c>
      <c r="D110" s="108">
        <v>37.45</v>
      </c>
      <c r="E110" s="109">
        <v>4.81</v>
      </c>
      <c r="F110" s="110">
        <v>140</v>
      </c>
      <c r="G110" s="107">
        <f t="shared" si="80"/>
        <v>9.61</v>
      </c>
      <c r="H110" s="111">
        <f t="shared" si="81"/>
        <v>28.86</v>
      </c>
      <c r="I110" s="108">
        <f t="shared" si="82"/>
        <v>38.47</v>
      </c>
    </row>
    <row r="111" ht="13.5" spans="1:9">
      <c r="A111" s="106" t="s">
        <v>127</v>
      </c>
      <c r="B111" s="107">
        <v>5.1</v>
      </c>
      <c r="C111" s="108">
        <f t="shared" si="79"/>
        <v>30.81</v>
      </c>
      <c r="D111" s="108">
        <v>30.81</v>
      </c>
      <c r="E111" s="109">
        <v>4.12</v>
      </c>
      <c r="F111" s="110">
        <v>175</v>
      </c>
      <c r="G111" s="107">
        <f t="shared" si="80"/>
        <v>8.23</v>
      </c>
      <c r="H111" s="111">
        <f t="shared" si="81"/>
        <v>36.08</v>
      </c>
      <c r="I111" s="108">
        <f t="shared" si="82"/>
        <v>44.31</v>
      </c>
    </row>
    <row r="112" ht="13.5" spans="1:9">
      <c r="A112" s="106" t="s">
        <v>128</v>
      </c>
      <c r="B112" s="107">
        <v>7.3</v>
      </c>
      <c r="C112" s="108">
        <f t="shared" si="79"/>
        <v>44.09</v>
      </c>
      <c r="D112" s="108">
        <v>44.09</v>
      </c>
      <c r="E112" s="109">
        <v>5.59</v>
      </c>
      <c r="F112" s="110">
        <v>144</v>
      </c>
      <c r="G112" s="107">
        <f t="shared" si="80"/>
        <v>11.17</v>
      </c>
      <c r="H112" s="111">
        <f t="shared" si="81"/>
        <v>29.68</v>
      </c>
      <c r="I112" s="108">
        <f t="shared" si="82"/>
        <v>40.85</v>
      </c>
    </row>
    <row r="113" ht="13.5" spans="1:9">
      <c r="A113" s="106" t="s">
        <v>129</v>
      </c>
      <c r="B113" s="107">
        <v>5.3</v>
      </c>
      <c r="C113" s="108">
        <f t="shared" si="79"/>
        <v>32.01</v>
      </c>
      <c r="D113" s="108">
        <v>32.01</v>
      </c>
      <c r="E113" s="109">
        <v>4.56</v>
      </c>
      <c r="F113" s="110">
        <v>105</v>
      </c>
      <c r="G113" s="107">
        <f t="shared" si="80"/>
        <v>9.11</v>
      </c>
      <c r="H113" s="111">
        <f t="shared" si="81"/>
        <v>21.65</v>
      </c>
      <c r="I113" s="108">
        <f t="shared" si="82"/>
        <v>30.76</v>
      </c>
    </row>
    <row r="114" ht="13.5" spans="1:9">
      <c r="A114" s="106" t="s">
        <v>130</v>
      </c>
      <c r="B114" s="107">
        <v>9.1</v>
      </c>
      <c r="C114" s="108">
        <f t="shared" si="79"/>
        <v>54.97</v>
      </c>
      <c r="D114" s="108">
        <v>54.97</v>
      </c>
      <c r="E114" s="109">
        <v>8.28</v>
      </c>
      <c r="F114" s="110">
        <v>150</v>
      </c>
      <c r="G114" s="107">
        <f t="shared" si="80"/>
        <v>16.55</v>
      </c>
      <c r="H114" s="111">
        <f t="shared" si="81"/>
        <v>30.92</v>
      </c>
      <c r="I114" s="108">
        <f t="shared" si="82"/>
        <v>47.47</v>
      </c>
    </row>
    <row r="115" ht="13.5" spans="1:9">
      <c r="A115" s="106" t="s">
        <v>131</v>
      </c>
      <c r="B115" s="107">
        <v>6.1</v>
      </c>
      <c r="C115" s="108">
        <f t="shared" si="79"/>
        <v>36.85</v>
      </c>
      <c r="D115" s="108">
        <v>36.85</v>
      </c>
      <c r="E115" s="109">
        <v>5.11</v>
      </c>
      <c r="F115" s="110">
        <v>146</v>
      </c>
      <c r="G115" s="107">
        <f t="shared" si="80"/>
        <v>10.21</v>
      </c>
      <c r="H115" s="111">
        <f t="shared" si="81"/>
        <v>30.1</v>
      </c>
      <c r="I115" s="108">
        <f t="shared" si="82"/>
        <v>40.31</v>
      </c>
    </row>
    <row r="116" ht="13.5" spans="1:9">
      <c r="A116" s="106" t="s">
        <v>132</v>
      </c>
      <c r="B116" s="107">
        <v>10.2</v>
      </c>
      <c r="C116" s="108">
        <f t="shared" si="79"/>
        <v>61.61</v>
      </c>
      <c r="D116" s="108">
        <v>61.61</v>
      </c>
      <c r="E116" s="109">
        <v>9.66</v>
      </c>
      <c r="F116" s="110">
        <v>52</v>
      </c>
      <c r="G116" s="107">
        <f t="shared" si="80"/>
        <v>19.31</v>
      </c>
      <c r="H116" s="111">
        <f t="shared" si="81"/>
        <v>10.72</v>
      </c>
      <c r="I116" s="108">
        <f t="shared" si="82"/>
        <v>30.03</v>
      </c>
    </row>
    <row r="117" ht="13.5" spans="1:9">
      <c r="A117" s="106" t="s">
        <v>133</v>
      </c>
      <c r="B117" s="107">
        <v>6.4</v>
      </c>
      <c r="C117" s="108">
        <f t="shared" si="79"/>
        <v>38.66</v>
      </c>
      <c r="D117" s="108">
        <v>38.66</v>
      </c>
      <c r="E117" s="109">
        <v>4.87</v>
      </c>
      <c r="F117" s="110">
        <v>134</v>
      </c>
      <c r="G117" s="107">
        <f t="shared" si="80"/>
        <v>9.73</v>
      </c>
      <c r="H117" s="111">
        <f t="shared" si="81"/>
        <v>27.62</v>
      </c>
      <c r="I117" s="108">
        <f t="shared" si="82"/>
        <v>37.35</v>
      </c>
    </row>
    <row r="118" ht="13.5" spans="1:9">
      <c r="A118" s="106" t="s">
        <v>134</v>
      </c>
      <c r="B118" s="107">
        <v>7.4</v>
      </c>
      <c r="C118" s="108">
        <f t="shared" si="79"/>
        <v>44.7</v>
      </c>
      <c r="D118" s="108">
        <v>44.7</v>
      </c>
      <c r="E118" s="109">
        <v>5.84</v>
      </c>
      <c r="F118" s="110">
        <v>151</v>
      </c>
      <c r="G118" s="107">
        <f t="shared" si="80"/>
        <v>11.67</v>
      </c>
      <c r="H118" s="111">
        <f t="shared" si="81"/>
        <v>31.13</v>
      </c>
      <c r="I118" s="108">
        <f t="shared" si="82"/>
        <v>42.8</v>
      </c>
    </row>
    <row r="119" ht="13.5" spans="1:9">
      <c r="A119" s="106" t="s">
        <v>135</v>
      </c>
      <c r="B119" s="107">
        <v>4.9</v>
      </c>
      <c r="C119" s="108">
        <f t="shared" si="79"/>
        <v>29.6</v>
      </c>
      <c r="D119" s="108">
        <v>29.6</v>
      </c>
      <c r="E119" s="109">
        <v>3.93</v>
      </c>
      <c r="F119" s="110">
        <v>88</v>
      </c>
      <c r="G119" s="107">
        <f t="shared" si="80"/>
        <v>7.85</v>
      </c>
      <c r="H119" s="111">
        <f t="shared" si="81"/>
        <v>18.14</v>
      </c>
      <c r="I119" s="108">
        <f t="shared" si="82"/>
        <v>25.99</v>
      </c>
    </row>
    <row r="120" ht="13.5" spans="1:9">
      <c r="A120" s="106" t="s">
        <v>136</v>
      </c>
      <c r="B120" s="107">
        <v>3.6</v>
      </c>
      <c r="C120" s="108">
        <f t="shared" si="79"/>
        <v>21.75</v>
      </c>
      <c r="D120" s="108">
        <v>21.75</v>
      </c>
      <c r="E120" s="109">
        <v>2.3</v>
      </c>
      <c r="F120" s="110">
        <v>62</v>
      </c>
      <c r="G120" s="107">
        <f t="shared" si="80"/>
        <v>4.6</v>
      </c>
      <c r="H120" s="111">
        <f t="shared" si="81"/>
        <v>12.78</v>
      </c>
      <c r="I120" s="108">
        <f t="shared" si="82"/>
        <v>17.38</v>
      </c>
    </row>
    <row r="121" ht="13.5" spans="1:9">
      <c r="A121" s="106" t="s">
        <v>137</v>
      </c>
      <c r="B121" s="107">
        <v>3.6</v>
      </c>
      <c r="C121" s="108">
        <f t="shared" si="79"/>
        <v>21.75</v>
      </c>
      <c r="D121" s="108">
        <v>21.75</v>
      </c>
      <c r="E121" s="109">
        <v>2.76</v>
      </c>
      <c r="F121" s="110">
        <v>110</v>
      </c>
      <c r="G121" s="107">
        <f t="shared" si="80"/>
        <v>5.52</v>
      </c>
      <c r="H121" s="111">
        <f t="shared" si="81"/>
        <v>22.68</v>
      </c>
      <c r="I121" s="108">
        <f t="shared" si="82"/>
        <v>28.2</v>
      </c>
    </row>
    <row r="122" ht="13.5" spans="1:9">
      <c r="A122" s="106" t="s">
        <v>138</v>
      </c>
      <c r="B122" s="107">
        <v>3</v>
      </c>
      <c r="C122" s="108">
        <f t="shared" si="79"/>
        <v>18.12</v>
      </c>
      <c r="D122" s="108">
        <v>18.12</v>
      </c>
      <c r="E122" s="109">
        <v>2.1</v>
      </c>
      <c r="F122" s="110">
        <v>119</v>
      </c>
      <c r="G122" s="107">
        <f t="shared" si="80"/>
        <v>4.2</v>
      </c>
      <c r="H122" s="111">
        <f t="shared" si="81"/>
        <v>24.53</v>
      </c>
      <c r="I122" s="108">
        <f t="shared" si="82"/>
        <v>28.73</v>
      </c>
    </row>
    <row r="123" ht="13.5" spans="1:9">
      <c r="A123" s="112" t="s">
        <v>139</v>
      </c>
      <c r="B123" s="113">
        <f t="shared" ref="B123:I123" si="83">SUM(B124:B140)</f>
        <v>492.8</v>
      </c>
      <c r="C123" s="95">
        <f t="shared" si="83"/>
        <v>2976.72</v>
      </c>
      <c r="D123" s="95">
        <v>2976.72</v>
      </c>
      <c r="E123" s="104">
        <v>418.96</v>
      </c>
      <c r="F123" s="105">
        <v>4359</v>
      </c>
      <c r="G123" s="102">
        <f t="shared" si="83"/>
        <v>837.29</v>
      </c>
      <c r="H123" s="102">
        <f t="shared" si="83"/>
        <v>898.58</v>
      </c>
      <c r="I123" s="102">
        <f t="shared" si="83"/>
        <v>1735.87</v>
      </c>
    </row>
    <row r="124" ht="13.5" spans="1:9">
      <c r="A124" s="106" t="s">
        <v>140</v>
      </c>
      <c r="B124" s="107">
        <v>82.5</v>
      </c>
      <c r="C124" s="108">
        <f t="shared" ref="C124:C140" si="84">ROUND(50588/8375*B124,2)</f>
        <v>498.33</v>
      </c>
      <c r="D124" s="108">
        <v>498.33</v>
      </c>
      <c r="E124" s="109">
        <v>31.1</v>
      </c>
      <c r="F124" s="110">
        <v>414</v>
      </c>
      <c r="G124" s="107">
        <f t="shared" ref="G124:G140" si="85">ROUND(22994/2/5752.67*E124,2)</f>
        <v>62.15</v>
      </c>
      <c r="H124" s="111">
        <f t="shared" ref="H124:H140" si="86">ROUND(22994/2/55772*F124,2)</f>
        <v>85.34</v>
      </c>
      <c r="I124" s="108">
        <f t="shared" ref="I124:I140" si="87">SUM(G124,H124)</f>
        <v>147.49</v>
      </c>
    </row>
    <row r="125" ht="13.5" spans="1:9">
      <c r="A125" s="106" t="s">
        <v>141</v>
      </c>
      <c r="B125" s="107">
        <v>13.7</v>
      </c>
      <c r="C125" s="108">
        <f t="shared" si="84"/>
        <v>82.75</v>
      </c>
      <c r="D125" s="108">
        <v>82.75</v>
      </c>
      <c r="E125" s="109">
        <v>11.7</v>
      </c>
      <c r="F125" s="110">
        <v>136</v>
      </c>
      <c r="G125" s="107">
        <f t="shared" si="85"/>
        <v>23.38</v>
      </c>
      <c r="H125" s="111">
        <f t="shared" si="86"/>
        <v>28.04</v>
      </c>
      <c r="I125" s="108">
        <f t="shared" si="87"/>
        <v>51.42</v>
      </c>
    </row>
    <row r="126" ht="13.5" spans="1:9">
      <c r="A126" s="106" t="s">
        <v>142</v>
      </c>
      <c r="B126" s="107">
        <v>36.4</v>
      </c>
      <c r="C126" s="108">
        <f t="shared" si="84"/>
        <v>219.87</v>
      </c>
      <c r="D126" s="108">
        <v>219.87</v>
      </c>
      <c r="E126" s="109">
        <v>33.54</v>
      </c>
      <c r="F126" s="110">
        <v>334</v>
      </c>
      <c r="G126" s="107">
        <f t="shared" si="85"/>
        <v>67.03</v>
      </c>
      <c r="H126" s="111">
        <f t="shared" si="86"/>
        <v>68.85</v>
      </c>
      <c r="I126" s="108">
        <f t="shared" si="87"/>
        <v>135.88</v>
      </c>
    </row>
    <row r="127" ht="13.5" spans="1:9">
      <c r="A127" s="106" t="s">
        <v>143</v>
      </c>
      <c r="B127" s="107">
        <v>22.5</v>
      </c>
      <c r="C127" s="108">
        <f t="shared" si="84"/>
        <v>135.91</v>
      </c>
      <c r="D127" s="108">
        <v>135.91</v>
      </c>
      <c r="E127" s="109">
        <v>15.88</v>
      </c>
      <c r="F127" s="110">
        <v>189</v>
      </c>
      <c r="G127" s="107">
        <f t="shared" si="85"/>
        <v>31.74</v>
      </c>
      <c r="H127" s="111">
        <f t="shared" si="86"/>
        <v>38.96</v>
      </c>
      <c r="I127" s="108">
        <f t="shared" si="87"/>
        <v>70.7</v>
      </c>
    </row>
    <row r="128" ht="13.5" spans="1:9">
      <c r="A128" s="106" t="s">
        <v>144</v>
      </c>
      <c r="B128" s="107">
        <v>42.8</v>
      </c>
      <c r="C128" s="108">
        <f t="shared" si="84"/>
        <v>258.53</v>
      </c>
      <c r="D128" s="108">
        <v>258.53</v>
      </c>
      <c r="E128" s="109">
        <v>32.91</v>
      </c>
      <c r="F128" s="110">
        <v>460</v>
      </c>
      <c r="G128" s="107">
        <f t="shared" si="85"/>
        <v>65.77</v>
      </c>
      <c r="H128" s="111">
        <f t="shared" si="86"/>
        <v>94.83</v>
      </c>
      <c r="I128" s="108">
        <f t="shared" si="87"/>
        <v>160.6</v>
      </c>
    </row>
    <row r="129" ht="13.5" spans="1:9">
      <c r="A129" s="106" t="s">
        <v>145</v>
      </c>
      <c r="B129" s="107">
        <v>38.8</v>
      </c>
      <c r="C129" s="108">
        <f t="shared" si="84"/>
        <v>234.37</v>
      </c>
      <c r="D129" s="108">
        <v>234.37</v>
      </c>
      <c r="E129" s="109">
        <v>33.41</v>
      </c>
      <c r="F129" s="110">
        <v>366</v>
      </c>
      <c r="G129" s="107">
        <f t="shared" si="85"/>
        <v>66.77</v>
      </c>
      <c r="H129" s="111">
        <f t="shared" si="86"/>
        <v>75.45</v>
      </c>
      <c r="I129" s="108">
        <f t="shared" si="87"/>
        <v>142.22</v>
      </c>
    </row>
    <row r="130" ht="13.5" customHeight="1" spans="1:9">
      <c r="A130" s="106" t="s">
        <v>146</v>
      </c>
      <c r="B130" s="107">
        <v>18.8</v>
      </c>
      <c r="C130" s="108">
        <f t="shared" si="84"/>
        <v>113.56</v>
      </c>
      <c r="D130" s="108">
        <v>113.56</v>
      </c>
      <c r="E130" s="109">
        <v>14.77</v>
      </c>
      <c r="F130" s="110">
        <v>154</v>
      </c>
      <c r="G130" s="107">
        <f t="shared" si="85"/>
        <v>29.52</v>
      </c>
      <c r="H130" s="111">
        <f t="shared" si="86"/>
        <v>31.75</v>
      </c>
      <c r="I130" s="108">
        <f t="shared" si="87"/>
        <v>61.27</v>
      </c>
    </row>
    <row r="131" ht="13.5" spans="1:9">
      <c r="A131" s="106" t="s">
        <v>147</v>
      </c>
      <c r="B131" s="107">
        <v>17.1</v>
      </c>
      <c r="C131" s="108">
        <f t="shared" si="84"/>
        <v>103.29</v>
      </c>
      <c r="D131" s="108">
        <v>103.29</v>
      </c>
      <c r="E131" s="109">
        <v>20.44</v>
      </c>
      <c r="F131" s="110">
        <v>153</v>
      </c>
      <c r="G131" s="107">
        <f t="shared" si="85"/>
        <v>40.85</v>
      </c>
      <c r="H131" s="111">
        <f t="shared" si="86"/>
        <v>31.54</v>
      </c>
      <c r="I131" s="108">
        <f t="shared" si="87"/>
        <v>72.39</v>
      </c>
    </row>
    <row r="132" ht="13.5" spans="1:9">
      <c r="A132" s="106" t="s">
        <v>148</v>
      </c>
      <c r="B132" s="107">
        <v>18.8</v>
      </c>
      <c r="C132" s="108">
        <f t="shared" si="84"/>
        <v>113.56</v>
      </c>
      <c r="D132" s="108">
        <v>113.56</v>
      </c>
      <c r="E132" s="109">
        <v>19.44</v>
      </c>
      <c r="F132" s="110">
        <v>190</v>
      </c>
      <c r="G132" s="107">
        <f t="shared" si="85"/>
        <v>38.85</v>
      </c>
      <c r="H132" s="111">
        <f t="shared" si="86"/>
        <v>39.17</v>
      </c>
      <c r="I132" s="108">
        <f t="shared" si="87"/>
        <v>78.02</v>
      </c>
    </row>
    <row r="133" ht="13.5" spans="1:9">
      <c r="A133" s="106" t="s">
        <v>149</v>
      </c>
      <c r="B133" s="107">
        <v>18.5</v>
      </c>
      <c r="C133" s="108">
        <f t="shared" si="84"/>
        <v>111.75</v>
      </c>
      <c r="D133" s="108">
        <v>111.75</v>
      </c>
      <c r="E133" s="109">
        <v>19.65</v>
      </c>
      <c r="F133" s="110">
        <v>140</v>
      </c>
      <c r="G133" s="107">
        <f t="shared" si="85"/>
        <v>39.27</v>
      </c>
      <c r="H133" s="111">
        <f t="shared" si="86"/>
        <v>28.86</v>
      </c>
      <c r="I133" s="108">
        <f t="shared" si="87"/>
        <v>68.13</v>
      </c>
    </row>
    <row r="134" ht="13.5" spans="1:9">
      <c r="A134" s="106" t="s">
        <v>150</v>
      </c>
      <c r="B134" s="107">
        <v>27.7</v>
      </c>
      <c r="C134" s="108">
        <f t="shared" si="84"/>
        <v>167.32</v>
      </c>
      <c r="D134" s="108">
        <v>167.32</v>
      </c>
      <c r="E134" s="109">
        <v>31.71</v>
      </c>
      <c r="F134" s="110">
        <v>270</v>
      </c>
      <c r="G134" s="107">
        <f t="shared" si="85"/>
        <v>63.37</v>
      </c>
      <c r="H134" s="111">
        <f t="shared" si="86"/>
        <v>55.66</v>
      </c>
      <c r="I134" s="108">
        <f t="shared" si="87"/>
        <v>119.03</v>
      </c>
    </row>
    <row r="135" ht="13.5" spans="1:9">
      <c r="A135" s="106" t="s">
        <v>151</v>
      </c>
      <c r="B135" s="107">
        <v>19.6</v>
      </c>
      <c r="C135" s="108">
        <f t="shared" si="84"/>
        <v>118.39</v>
      </c>
      <c r="D135" s="108">
        <v>118.39</v>
      </c>
      <c r="E135" s="109">
        <v>19.53</v>
      </c>
      <c r="F135" s="110">
        <v>177</v>
      </c>
      <c r="G135" s="107">
        <f t="shared" si="85"/>
        <v>39.03</v>
      </c>
      <c r="H135" s="111">
        <f t="shared" si="86"/>
        <v>36.49</v>
      </c>
      <c r="I135" s="108">
        <f t="shared" si="87"/>
        <v>75.52</v>
      </c>
    </row>
    <row r="136" ht="13.5" spans="1:9">
      <c r="A136" s="106" t="s">
        <v>152</v>
      </c>
      <c r="B136" s="107">
        <v>36.3</v>
      </c>
      <c r="C136" s="108">
        <f t="shared" si="84"/>
        <v>219.27</v>
      </c>
      <c r="D136" s="108">
        <v>219.27</v>
      </c>
      <c r="E136" s="109">
        <v>29.77</v>
      </c>
      <c r="F136" s="110">
        <v>301</v>
      </c>
      <c r="G136" s="107">
        <f t="shared" si="85"/>
        <v>59.5</v>
      </c>
      <c r="H136" s="111">
        <f t="shared" si="86"/>
        <v>62.05</v>
      </c>
      <c r="I136" s="108">
        <f t="shared" si="87"/>
        <v>121.55</v>
      </c>
    </row>
    <row r="137" ht="13.5" spans="1:9">
      <c r="A137" s="106" t="s">
        <v>153</v>
      </c>
      <c r="B137" s="107">
        <v>31.4</v>
      </c>
      <c r="C137" s="108">
        <f t="shared" si="84"/>
        <v>189.67</v>
      </c>
      <c r="D137" s="108">
        <v>189.67</v>
      </c>
      <c r="E137" s="109">
        <v>31.11</v>
      </c>
      <c r="F137" s="110">
        <v>287</v>
      </c>
      <c r="G137" s="107">
        <f t="shared" si="85"/>
        <v>62.17</v>
      </c>
      <c r="H137" s="111">
        <f t="shared" si="86"/>
        <v>59.16</v>
      </c>
      <c r="I137" s="108">
        <f t="shared" si="87"/>
        <v>121.33</v>
      </c>
    </row>
    <row r="138" ht="13.5" spans="1:9">
      <c r="A138" s="106" t="s">
        <v>154</v>
      </c>
      <c r="B138" s="107">
        <v>21.5</v>
      </c>
      <c r="C138" s="108">
        <f t="shared" si="84"/>
        <v>129.87</v>
      </c>
      <c r="D138" s="108">
        <v>129.87</v>
      </c>
      <c r="E138" s="109">
        <v>21.64</v>
      </c>
      <c r="F138" s="110">
        <v>227</v>
      </c>
      <c r="G138" s="107">
        <f t="shared" si="85"/>
        <v>43.25</v>
      </c>
      <c r="H138" s="111">
        <f t="shared" si="86"/>
        <v>46.79</v>
      </c>
      <c r="I138" s="108">
        <f t="shared" si="87"/>
        <v>90.04</v>
      </c>
    </row>
    <row r="139" ht="13.5" spans="1:9">
      <c r="A139" s="106" t="s">
        <v>155</v>
      </c>
      <c r="B139" s="107">
        <v>21.7</v>
      </c>
      <c r="C139" s="108">
        <f t="shared" si="84"/>
        <v>131.08</v>
      </c>
      <c r="D139" s="108">
        <v>131.08</v>
      </c>
      <c r="E139" s="109">
        <v>26.8</v>
      </c>
      <c r="F139" s="110">
        <v>292</v>
      </c>
      <c r="G139" s="107">
        <f t="shared" si="85"/>
        <v>53.56</v>
      </c>
      <c r="H139" s="111">
        <f t="shared" si="86"/>
        <v>60.19</v>
      </c>
      <c r="I139" s="108">
        <f t="shared" si="87"/>
        <v>113.75</v>
      </c>
    </row>
    <row r="140" ht="13.5" spans="1:9">
      <c r="A140" s="106" t="s">
        <v>156</v>
      </c>
      <c r="B140" s="107">
        <v>24.7</v>
      </c>
      <c r="C140" s="108">
        <f t="shared" si="84"/>
        <v>149.2</v>
      </c>
      <c r="D140" s="108">
        <v>149.2</v>
      </c>
      <c r="E140" s="109">
        <v>25.56</v>
      </c>
      <c r="F140" s="110">
        <v>269</v>
      </c>
      <c r="G140" s="107">
        <f t="shared" si="85"/>
        <v>51.08</v>
      </c>
      <c r="H140" s="111">
        <f t="shared" si="86"/>
        <v>55.45</v>
      </c>
      <c r="I140" s="108">
        <f t="shared" si="87"/>
        <v>106.53</v>
      </c>
    </row>
    <row r="141" ht="13.5" spans="1:9">
      <c r="A141" s="112" t="s">
        <v>157</v>
      </c>
      <c r="B141" s="112">
        <f t="shared" ref="B141:I141" si="88">SUM(B142:B213)</f>
        <v>3783.9</v>
      </c>
      <c r="C141" s="95">
        <f t="shared" si="88"/>
        <v>22856.07</v>
      </c>
      <c r="D141" s="95">
        <v>22856.07</v>
      </c>
      <c r="E141" s="104">
        <v>3402.28</v>
      </c>
      <c r="F141" s="105">
        <f t="shared" si="88"/>
        <v>31898</v>
      </c>
      <c r="G141" s="102">
        <f t="shared" si="88"/>
        <v>6799.66</v>
      </c>
      <c r="H141" s="102">
        <f t="shared" si="88"/>
        <v>6575.52</v>
      </c>
      <c r="I141" s="102">
        <f t="shared" si="88"/>
        <v>13375.18</v>
      </c>
    </row>
    <row r="142" ht="13.5" spans="1:9">
      <c r="A142" s="106" t="s">
        <v>158</v>
      </c>
      <c r="B142" s="107">
        <v>42.2</v>
      </c>
      <c r="C142" s="108">
        <f t="shared" ref="C142:C205" si="89">ROUND(50588/8375*B142,2)</f>
        <v>254.9</v>
      </c>
      <c r="D142" s="108">
        <v>254.9</v>
      </c>
      <c r="E142" s="109">
        <v>28.59</v>
      </c>
      <c r="F142" s="110">
        <v>283</v>
      </c>
      <c r="G142" s="107">
        <f t="shared" ref="G142:G205" si="90">ROUND(22994/2/5752.67*E142,2)</f>
        <v>57.14</v>
      </c>
      <c r="H142" s="111">
        <f t="shared" ref="H142:H205" si="91">ROUND(22994/2/55772*F142,2)</f>
        <v>58.34</v>
      </c>
      <c r="I142" s="108">
        <f t="shared" ref="I142:I205" si="92">SUM(G142,H142)</f>
        <v>115.48</v>
      </c>
    </row>
    <row r="143" ht="13.5" spans="1:9">
      <c r="A143" s="106" t="s">
        <v>159</v>
      </c>
      <c r="B143" s="107">
        <v>45.8</v>
      </c>
      <c r="C143" s="108">
        <f t="shared" si="89"/>
        <v>276.65</v>
      </c>
      <c r="D143" s="108">
        <v>276.65</v>
      </c>
      <c r="E143" s="109">
        <v>34.32</v>
      </c>
      <c r="F143" s="110">
        <v>157</v>
      </c>
      <c r="G143" s="107">
        <f t="shared" si="90"/>
        <v>68.59</v>
      </c>
      <c r="H143" s="111">
        <f t="shared" si="91"/>
        <v>32.36</v>
      </c>
      <c r="I143" s="108">
        <f t="shared" si="92"/>
        <v>100.95</v>
      </c>
    </row>
    <row r="144" ht="13.5" spans="1:9">
      <c r="A144" s="106" t="s">
        <v>160</v>
      </c>
      <c r="B144" s="107">
        <v>60.3</v>
      </c>
      <c r="C144" s="108">
        <f t="shared" si="89"/>
        <v>364.23</v>
      </c>
      <c r="D144" s="108">
        <v>364.23</v>
      </c>
      <c r="E144" s="109">
        <v>40.17</v>
      </c>
      <c r="F144" s="110">
        <v>228</v>
      </c>
      <c r="G144" s="107">
        <f t="shared" si="90"/>
        <v>80.28</v>
      </c>
      <c r="H144" s="111">
        <f t="shared" si="91"/>
        <v>47</v>
      </c>
      <c r="I144" s="108">
        <f t="shared" si="92"/>
        <v>127.28</v>
      </c>
    </row>
    <row r="145" ht="13.5" spans="1:9">
      <c r="A145" s="106" t="s">
        <v>161</v>
      </c>
      <c r="B145" s="107">
        <v>107.9</v>
      </c>
      <c r="C145" s="108">
        <f t="shared" si="89"/>
        <v>651.75</v>
      </c>
      <c r="D145" s="108">
        <v>651.75</v>
      </c>
      <c r="E145" s="109">
        <v>113.63</v>
      </c>
      <c r="F145" s="110">
        <v>764</v>
      </c>
      <c r="G145" s="107">
        <f t="shared" si="90"/>
        <v>227.1</v>
      </c>
      <c r="H145" s="111">
        <f t="shared" si="91"/>
        <v>157.49</v>
      </c>
      <c r="I145" s="108">
        <f t="shared" si="92"/>
        <v>384.59</v>
      </c>
    </row>
    <row r="146" ht="13.5" spans="1:9">
      <c r="A146" s="106" t="s">
        <v>162</v>
      </c>
      <c r="B146" s="107">
        <v>78.7</v>
      </c>
      <c r="C146" s="108">
        <f t="shared" si="89"/>
        <v>475.38</v>
      </c>
      <c r="D146" s="108">
        <v>475.38</v>
      </c>
      <c r="E146" s="109">
        <v>51.44</v>
      </c>
      <c r="F146" s="110">
        <v>398</v>
      </c>
      <c r="G146" s="107">
        <f t="shared" si="90"/>
        <v>102.81</v>
      </c>
      <c r="H146" s="111">
        <f t="shared" si="91"/>
        <v>82.04</v>
      </c>
      <c r="I146" s="108">
        <f t="shared" si="92"/>
        <v>184.85</v>
      </c>
    </row>
    <row r="147" ht="13.5" spans="1:9">
      <c r="A147" s="106" t="s">
        <v>163</v>
      </c>
      <c r="B147" s="107">
        <v>105.8</v>
      </c>
      <c r="C147" s="108">
        <f t="shared" si="89"/>
        <v>639.07</v>
      </c>
      <c r="D147" s="108">
        <v>639.07</v>
      </c>
      <c r="E147" s="109">
        <v>117.92</v>
      </c>
      <c r="F147" s="110">
        <v>928</v>
      </c>
      <c r="G147" s="107">
        <f t="shared" si="90"/>
        <v>235.67</v>
      </c>
      <c r="H147" s="111">
        <f t="shared" si="91"/>
        <v>191.3</v>
      </c>
      <c r="I147" s="108">
        <f t="shared" si="92"/>
        <v>426.97</v>
      </c>
    </row>
    <row r="148" ht="13.5" spans="1:9">
      <c r="A148" s="106" t="s">
        <v>164</v>
      </c>
      <c r="B148" s="107">
        <v>45.7</v>
      </c>
      <c r="C148" s="108">
        <f t="shared" si="89"/>
        <v>276.04</v>
      </c>
      <c r="D148" s="108">
        <v>276.04</v>
      </c>
      <c r="E148" s="109">
        <v>43.9</v>
      </c>
      <c r="F148" s="110">
        <v>484</v>
      </c>
      <c r="G148" s="107">
        <f t="shared" si="90"/>
        <v>87.74</v>
      </c>
      <c r="H148" s="111">
        <f t="shared" si="91"/>
        <v>99.77</v>
      </c>
      <c r="I148" s="108">
        <f t="shared" si="92"/>
        <v>187.51</v>
      </c>
    </row>
    <row r="149" ht="13.5" spans="1:9">
      <c r="A149" s="106" t="s">
        <v>165</v>
      </c>
      <c r="B149" s="107">
        <v>30.9</v>
      </c>
      <c r="C149" s="108">
        <f t="shared" si="89"/>
        <v>186.65</v>
      </c>
      <c r="D149" s="108">
        <v>186.65</v>
      </c>
      <c r="E149" s="109">
        <v>29.55</v>
      </c>
      <c r="F149" s="110">
        <v>327</v>
      </c>
      <c r="G149" s="107">
        <f t="shared" si="90"/>
        <v>59.06</v>
      </c>
      <c r="H149" s="111">
        <f t="shared" si="91"/>
        <v>67.41</v>
      </c>
      <c r="I149" s="108">
        <f t="shared" si="92"/>
        <v>126.47</v>
      </c>
    </row>
    <row r="150" ht="13.5" spans="1:9">
      <c r="A150" s="106" t="s">
        <v>166</v>
      </c>
      <c r="B150" s="107">
        <v>16</v>
      </c>
      <c r="C150" s="108">
        <f t="shared" si="89"/>
        <v>96.65</v>
      </c>
      <c r="D150" s="108">
        <v>96.65</v>
      </c>
      <c r="E150" s="109">
        <v>14.3</v>
      </c>
      <c r="F150" s="110">
        <v>220</v>
      </c>
      <c r="G150" s="107">
        <f t="shared" si="90"/>
        <v>28.58</v>
      </c>
      <c r="H150" s="111">
        <f t="shared" si="91"/>
        <v>45.35</v>
      </c>
      <c r="I150" s="108">
        <f t="shared" si="92"/>
        <v>73.93</v>
      </c>
    </row>
    <row r="151" ht="13.5" spans="1:9">
      <c r="A151" s="106" t="s">
        <v>167</v>
      </c>
      <c r="B151" s="107">
        <v>22.6</v>
      </c>
      <c r="C151" s="108">
        <f t="shared" si="89"/>
        <v>136.51</v>
      </c>
      <c r="D151" s="108">
        <v>136.51</v>
      </c>
      <c r="E151" s="109">
        <v>16.3</v>
      </c>
      <c r="F151" s="110">
        <v>322</v>
      </c>
      <c r="G151" s="107">
        <f t="shared" si="90"/>
        <v>32.58</v>
      </c>
      <c r="H151" s="111">
        <f t="shared" si="91"/>
        <v>66.38</v>
      </c>
      <c r="I151" s="108">
        <f t="shared" si="92"/>
        <v>98.96</v>
      </c>
    </row>
    <row r="152" ht="13.5" spans="1:9">
      <c r="A152" s="106" t="s">
        <v>168</v>
      </c>
      <c r="B152" s="107">
        <v>75.5</v>
      </c>
      <c r="C152" s="108">
        <f t="shared" si="89"/>
        <v>456.05</v>
      </c>
      <c r="D152" s="108">
        <v>456.05</v>
      </c>
      <c r="E152" s="109">
        <v>65.12</v>
      </c>
      <c r="F152" s="110">
        <v>555</v>
      </c>
      <c r="G152" s="107">
        <f t="shared" si="90"/>
        <v>130.15</v>
      </c>
      <c r="H152" s="111">
        <f t="shared" si="91"/>
        <v>114.41</v>
      </c>
      <c r="I152" s="108">
        <f t="shared" si="92"/>
        <v>244.56</v>
      </c>
    </row>
    <row r="153" ht="13.5" spans="1:9">
      <c r="A153" s="106" t="s">
        <v>169</v>
      </c>
      <c r="B153" s="107">
        <v>55.2</v>
      </c>
      <c r="C153" s="108">
        <f t="shared" si="89"/>
        <v>333.43</v>
      </c>
      <c r="D153" s="108">
        <v>333.43</v>
      </c>
      <c r="E153" s="109">
        <v>45.34</v>
      </c>
      <c r="F153" s="110">
        <v>417</v>
      </c>
      <c r="G153" s="107">
        <f t="shared" si="90"/>
        <v>90.61</v>
      </c>
      <c r="H153" s="111">
        <f t="shared" si="91"/>
        <v>85.96</v>
      </c>
      <c r="I153" s="108">
        <f t="shared" si="92"/>
        <v>176.57</v>
      </c>
    </row>
    <row r="154" ht="13.5" spans="1:9">
      <c r="A154" s="106" t="s">
        <v>170</v>
      </c>
      <c r="B154" s="107">
        <v>20.1</v>
      </c>
      <c r="C154" s="108">
        <f t="shared" si="89"/>
        <v>121.41</v>
      </c>
      <c r="D154" s="108">
        <v>121.41</v>
      </c>
      <c r="E154" s="109">
        <v>18.13</v>
      </c>
      <c r="F154" s="110">
        <v>204</v>
      </c>
      <c r="G154" s="107">
        <f t="shared" si="90"/>
        <v>36.23</v>
      </c>
      <c r="H154" s="111">
        <f t="shared" si="91"/>
        <v>42.05</v>
      </c>
      <c r="I154" s="108">
        <f t="shared" si="92"/>
        <v>78.28</v>
      </c>
    </row>
    <row r="155" ht="13.5" spans="1:9">
      <c r="A155" s="106" t="s">
        <v>171</v>
      </c>
      <c r="B155" s="107">
        <v>23.1</v>
      </c>
      <c r="C155" s="108">
        <f t="shared" si="89"/>
        <v>139.53</v>
      </c>
      <c r="D155" s="108">
        <v>139.53</v>
      </c>
      <c r="E155" s="109">
        <v>19.31</v>
      </c>
      <c r="F155" s="110">
        <v>172</v>
      </c>
      <c r="G155" s="107">
        <f t="shared" si="90"/>
        <v>38.59</v>
      </c>
      <c r="H155" s="111">
        <f t="shared" si="91"/>
        <v>35.46</v>
      </c>
      <c r="I155" s="108">
        <f t="shared" si="92"/>
        <v>74.05</v>
      </c>
    </row>
    <row r="156" ht="13.5" spans="1:9">
      <c r="A156" s="106" t="s">
        <v>172</v>
      </c>
      <c r="B156" s="107">
        <v>85</v>
      </c>
      <c r="C156" s="108">
        <f t="shared" si="89"/>
        <v>513.43</v>
      </c>
      <c r="D156" s="108">
        <v>513.43</v>
      </c>
      <c r="E156" s="109">
        <v>79.58</v>
      </c>
      <c r="F156" s="110">
        <v>1006</v>
      </c>
      <c r="G156" s="107">
        <f t="shared" si="90"/>
        <v>159.04</v>
      </c>
      <c r="H156" s="111">
        <f t="shared" si="91"/>
        <v>207.38</v>
      </c>
      <c r="I156" s="108">
        <f t="shared" si="92"/>
        <v>366.42</v>
      </c>
    </row>
    <row r="157" ht="13.5" spans="1:9">
      <c r="A157" s="106" t="s">
        <v>173</v>
      </c>
      <c r="B157" s="107">
        <v>70.6</v>
      </c>
      <c r="C157" s="108">
        <f t="shared" si="89"/>
        <v>426.45</v>
      </c>
      <c r="D157" s="108">
        <v>426.45</v>
      </c>
      <c r="E157" s="109">
        <v>66.76</v>
      </c>
      <c r="F157" s="110">
        <v>603</v>
      </c>
      <c r="G157" s="107">
        <f t="shared" si="90"/>
        <v>133.42</v>
      </c>
      <c r="H157" s="111">
        <f t="shared" si="91"/>
        <v>124.3</v>
      </c>
      <c r="I157" s="108">
        <f t="shared" si="92"/>
        <v>257.72</v>
      </c>
    </row>
    <row r="158" ht="13.5" spans="1:9">
      <c r="A158" s="106" t="s">
        <v>174</v>
      </c>
      <c r="B158" s="107">
        <v>58.3</v>
      </c>
      <c r="C158" s="108">
        <f t="shared" si="89"/>
        <v>352.15</v>
      </c>
      <c r="D158" s="108">
        <v>352.15</v>
      </c>
      <c r="E158" s="109">
        <v>55.15</v>
      </c>
      <c r="F158" s="110">
        <v>411</v>
      </c>
      <c r="G158" s="107">
        <f t="shared" si="90"/>
        <v>110.22</v>
      </c>
      <c r="H158" s="111">
        <f t="shared" si="91"/>
        <v>84.72</v>
      </c>
      <c r="I158" s="108">
        <f t="shared" si="92"/>
        <v>194.94</v>
      </c>
    </row>
    <row r="159" ht="13.5" spans="1:9">
      <c r="A159" s="106" t="s">
        <v>175</v>
      </c>
      <c r="B159" s="107">
        <v>69</v>
      </c>
      <c r="C159" s="108">
        <f t="shared" si="89"/>
        <v>416.78</v>
      </c>
      <c r="D159" s="108">
        <v>416.78</v>
      </c>
      <c r="E159" s="109">
        <v>62.38</v>
      </c>
      <c r="F159" s="110">
        <v>555</v>
      </c>
      <c r="G159" s="107">
        <f t="shared" si="90"/>
        <v>124.67</v>
      </c>
      <c r="H159" s="111">
        <f t="shared" si="91"/>
        <v>114.41</v>
      </c>
      <c r="I159" s="108">
        <f t="shared" si="92"/>
        <v>239.08</v>
      </c>
    </row>
    <row r="160" ht="13.5" spans="1:9">
      <c r="A160" s="106" t="s">
        <v>176</v>
      </c>
      <c r="B160" s="107">
        <v>61.3</v>
      </c>
      <c r="C160" s="108">
        <f t="shared" si="89"/>
        <v>370.27</v>
      </c>
      <c r="D160" s="108">
        <v>370.27</v>
      </c>
      <c r="E160" s="109">
        <v>62.06</v>
      </c>
      <c r="F160" s="110">
        <v>722</v>
      </c>
      <c r="G160" s="107">
        <f t="shared" si="90"/>
        <v>124.03</v>
      </c>
      <c r="H160" s="111">
        <f t="shared" si="91"/>
        <v>148.84</v>
      </c>
      <c r="I160" s="108">
        <f t="shared" si="92"/>
        <v>272.87</v>
      </c>
    </row>
    <row r="161" ht="13.5" spans="1:9">
      <c r="A161" s="106" t="s">
        <v>177</v>
      </c>
      <c r="B161" s="107">
        <v>49.6</v>
      </c>
      <c r="C161" s="108">
        <f t="shared" si="89"/>
        <v>299.6</v>
      </c>
      <c r="D161" s="108">
        <v>299.6</v>
      </c>
      <c r="E161" s="109">
        <v>55.4</v>
      </c>
      <c r="F161" s="110">
        <v>550</v>
      </c>
      <c r="G161" s="107">
        <f t="shared" si="90"/>
        <v>110.72</v>
      </c>
      <c r="H161" s="111">
        <f t="shared" si="91"/>
        <v>113.38</v>
      </c>
      <c r="I161" s="108">
        <f t="shared" si="92"/>
        <v>224.1</v>
      </c>
    </row>
    <row r="162" ht="13.5" spans="1:9">
      <c r="A162" s="106" t="s">
        <v>178</v>
      </c>
      <c r="B162" s="107">
        <v>41.6</v>
      </c>
      <c r="C162" s="108">
        <f t="shared" si="89"/>
        <v>251.28</v>
      </c>
      <c r="D162" s="108">
        <v>251.28</v>
      </c>
      <c r="E162" s="109">
        <v>33.24</v>
      </c>
      <c r="F162" s="110">
        <v>352</v>
      </c>
      <c r="G162" s="107">
        <f t="shared" si="90"/>
        <v>66.43</v>
      </c>
      <c r="H162" s="111">
        <f t="shared" si="91"/>
        <v>72.56</v>
      </c>
      <c r="I162" s="108">
        <f t="shared" si="92"/>
        <v>138.99</v>
      </c>
    </row>
    <row r="163" ht="13.5" spans="1:9">
      <c r="A163" s="106" t="s">
        <v>179</v>
      </c>
      <c r="B163" s="107">
        <v>21.4</v>
      </c>
      <c r="C163" s="108">
        <f t="shared" si="89"/>
        <v>129.26</v>
      </c>
      <c r="D163" s="108">
        <v>129.26</v>
      </c>
      <c r="E163" s="109">
        <v>17.27</v>
      </c>
      <c r="F163" s="110">
        <v>268</v>
      </c>
      <c r="G163" s="107">
        <f t="shared" si="90"/>
        <v>34.51</v>
      </c>
      <c r="H163" s="111">
        <f t="shared" si="91"/>
        <v>55.25</v>
      </c>
      <c r="I163" s="108">
        <f t="shared" si="92"/>
        <v>89.76</v>
      </c>
    </row>
    <row r="164" ht="13.5" spans="1:9">
      <c r="A164" s="106" t="s">
        <v>180</v>
      </c>
      <c r="B164" s="107">
        <v>86.1</v>
      </c>
      <c r="C164" s="108">
        <f t="shared" si="89"/>
        <v>520.07</v>
      </c>
      <c r="D164" s="108">
        <v>520.07</v>
      </c>
      <c r="E164" s="109">
        <v>65.14</v>
      </c>
      <c r="F164" s="110">
        <v>838</v>
      </c>
      <c r="G164" s="107">
        <f t="shared" si="90"/>
        <v>130.19</v>
      </c>
      <c r="H164" s="111">
        <f t="shared" si="91"/>
        <v>172.75</v>
      </c>
      <c r="I164" s="108">
        <f t="shared" si="92"/>
        <v>302.94</v>
      </c>
    </row>
    <row r="165" ht="13.5" spans="1:9">
      <c r="A165" s="106" t="s">
        <v>181</v>
      </c>
      <c r="B165" s="107">
        <v>52.4</v>
      </c>
      <c r="C165" s="108">
        <f t="shared" si="89"/>
        <v>316.51</v>
      </c>
      <c r="D165" s="108">
        <v>316.51</v>
      </c>
      <c r="E165" s="109">
        <v>55.58</v>
      </c>
      <c r="F165" s="110">
        <v>493</v>
      </c>
      <c r="G165" s="107">
        <f t="shared" si="90"/>
        <v>111.08</v>
      </c>
      <c r="H165" s="111">
        <f t="shared" si="91"/>
        <v>101.63</v>
      </c>
      <c r="I165" s="108">
        <f t="shared" si="92"/>
        <v>212.71</v>
      </c>
    </row>
    <row r="166" ht="13.5" spans="1:9">
      <c r="A166" s="106" t="s">
        <v>182</v>
      </c>
      <c r="B166" s="107">
        <v>48.3</v>
      </c>
      <c r="C166" s="108">
        <f t="shared" si="89"/>
        <v>291.75</v>
      </c>
      <c r="D166" s="108">
        <v>291.75</v>
      </c>
      <c r="E166" s="109">
        <v>41.25</v>
      </c>
      <c r="F166" s="110">
        <v>438</v>
      </c>
      <c r="G166" s="107">
        <f t="shared" si="90"/>
        <v>82.44</v>
      </c>
      <c r="H166" s="111">
        <f t="shared" si="91"/>
        <v>90.29</v>
      </c>
      <c r="I166" s="108">
        <f t="shared" si="92"/>
        <v>172.73</v>
      </c>
    </row>
    <row r="167" ht="13.5" spans="1:9">
      <c r="A167" s="106" t="s">
        <v>183</v>
      </c>
      <c r="B167" s="107">
        <v>58.9</v>
      </c>
      <c r="C167" s="108">
        <f t="shared" si="89"/>
        <v>355.78</v>
      </c>
      <c r="D167" s="108">
        <v>355.78</v>
      </c>
      <c r="E167" s="109">
        <v>51.72</v>
      </c>
      <c r="F167" s="110">
        <v>323</v>
      </c>
      <c r="G167" s="107">
        <f t="shared" si="90"/>
        <v>103.37</v>
      </c>
      <c r="H167" s="111">
        <f t="shared" si="91"/>
        <v>66.58</v>
      </c>
      <c r="I167" s="108">
        <f t="shared" si="92"/>
        <v>169.95</v>
      </c>
    </row>
    <row r="168" ht="13.5" spans="1:9">
      <c r="A168" s="106" t="s">
        <v>184</v>
      </c>
      <c r="B168" s="107">
        <v>115.4</v>
      </c>
      <c r="C168" s="108">
        <f t="shared" si="89"/>
        <v>697.06</v>
      </c>
      <c r="D168" s="108">
        <v>697.06</v>
      </c>
      <c r="E168" s="109">
        <v>104.92</v>
      </c>
      <c r="F168" s="110">
        <v>782</v>
      </c>
      <c r="G168" s="107">
        <f t="shared" si="90"/>
        <v>209.69</v>
      </c>
      <c r="H168" s="111">
        <f t="shared" si="91"/>
        <v>161.2</v>
      </c>
      <c r="I168" s="108">
        <f t="shared" si="92"/>
        <v>370.89</v>
      </c>
    </row>
    <row r="169" ht="13.5" spans="1:9">
      <c r="A169" s="106" t="s">
        <v>185</v>
      </c>
      <c r="B169" s="107">
        <v>63.3</v>
      </c>
      <c r="C169" s="108">
        <f t="shared" si="89"/>
        <v>382.35</v>
      </c>
      <c r="D169" s="108">
        <v>382.35</v>
      </c>
      <c r="E169" s="109">
        <v>55.77</v>
      </c>
      <c r="F169" s="110">
        <v>365</v>
      </c>
      <c r="G169" s="107">
        <f t="shared" si="90"/>
        <v>111.46</v>
      </c>
      <c r="H169" s="111">
        <f t="shared" si="91"/>
        <v>75.24</v>
      </c>
      <c r="I169" s="108">
        <f t="shared" si="92"/>
        <v>186.7</v>
      </c>
    </row>
    <row r="170" ht="13.5" spans="1:9">
      <c r="A170" s="106" t="s">
        <v>186</v>
      </c>
      <c r="B170" s="107">
        <v>45.6</v>
      </c>
      <c r="C170" s="108">
        <f t="shared" si="89"/>
        <v>275.44</v>
      </c>
      <c r="D170" s="108">
        <v>275.44</v>
      </c>
      <c r="E170" s="109">
        <v>21.85</v>
      </c>
      <c r="F170" s="110">
        <v>186</v>
      </c>
      <c r="G170" s="107">
        <f t="shared" si="90"/>
        <v>43.67</v>
      </c>
      <c r="H170" s="111">
        <f t="shared" si="91"/>
        <v>38.34</v>
      </c>
      <c r="I170" s="108">
        <f t="shared" si="92"/>
        <v>82.01</v>
      </c>
    </row>
    <row r="171" ht="13.5" spans="1:9">
      <c r="A171" s="106" t="s">
        <v>187</v>
      </c>
      <c r="B171" s="107">
        <v>33.1</v>
      </c>
      <c r="C171" s="108">
        <f t="shared" si="89"/>
        <v>199.94</v>
      </c>
      <c r="D171" s="108">
        <v>199.94</v>
      </c>
      <c r="E171" s="109">
        <v>21.84</v>
      </c>
      <c r="F171" s="110">
        <v>210</v>
      </c>
      <c r="G171" s="107">
        <f t="shared" si="90"/>
        <v>43.65</v>
      </c>
      <c r="H171" s="111">
        <f t="shared" si="91"/>
        <v>43.29</v>
      </c>
      <c r="I171" s="108">
        <f t="shared" si="92"/>
        <v>86.94</v>
      </c>
    </row>
    <row r="172" ht="13.5" spans="1:9">
      <c r="A172" s="106" t="s">
        <v>188</v>
      </c>
      <c r="B172" s="107">
        <v>42.9</v>
      </c>
      <c r="C172" s="108">
        <f t="shared" si="89"/>
        <v>259.13</v>
      </c>
      <c r="D172" s="108">
        <v>259.13</v>
      </c>
      <c r="E172" s="109">
        <v>43.08</v>
      </c>
      <c r="F172" s="110">
        <v>447</v>
      </c>
      <c r="G172" s="107">
        <f t="shared" si="90"/>
        <v>86.1</v>
      </c>
      <c r="H172" s="111">
        <f t="shared" si="91"/>
        <v>92.15</v>
      </c>
      <c r="I172" s="108">
        <f t="shared" si="92"/>
        <v>178.25</v>
      </c>
    </row>
    <row r="173" ht="13.5" spans="1:9">
      <c r="A173" s="106" t="s">
        <v>189</v>
      </c>
      <c r="B173" s="107">
        <v>30.7</v>
      </c>
      <c r="C173" s="108">
        <f t="shared" si="89"/>
        <v>185.44</v>
      </c>
      <c r="D173" s="108">
        <v>185.44</v>
      </c>
      <c r="E173" s="109">
        <v>27.88</v>
      </c>
      <c r="F173" s="110">
        <v>316</v>
      </c>
      <c r="G173" s="107">
        <f t="shared" si="90"/>
        <v>55.72</v>
      </c>
      <c r="H173" s="111">
        <f t="shared" si="91"/>
        <v>65.14</v>
      </c>
      <c r="I173" s="108">
        <f t="shared" si="92"/>
        <v>120.86</v>
      </c>
    </row>
    <row r="174" ht="13.5" spans="1:9">
      <c r="A174" s="106" t="s">
        <v>190</v>
      </c>
      <c r="B174" s="107">
        <v>20.5</v>
      </c>
      <c r="C174" s="108">
        <f t="shared" si="89"/>
        <v>123.83</v>
      </c>
      <c r="D174" s="108">
        <v>123.83</v>
      </c>
      <c r="E174" s="109">
        <v>20.05</v>
      </c>
      <c r="F174" s="110">
        <v>185</v>
      </c>
      <c r="G174" s="107">
        <f t="shared" si="90"/>
        <v>40.07</v>
      </c>
      <c r="H174" s="111">
        <f t="shared" si="91"/>
        <v>38.14</v>
      </c>
      <c r="I174" s="108">
        <f t="shared" si="92"/>
        <v>78.21</v>
      </c>
    </row>
    <row r="175" ht="13.5" spans="1:9">
      <c r="A175" s="106" t="s">
        <v>191</v>
      </c>
      <c r="B175" s="107">
        <v>13.9</v>
      </c>
      <c r="C175" s="108">
        <f t="shared" si="89"/>
        <v>83.96</v>
      </c>
      <c r="D175" s="108">
        <v>83.96</v>
      </c>
      <c r="E175" s="109">
        <v>11.99</v>
      </c>
      <c r="F175" s="110">
        <v>120</v>
      </c>
      <c r="G175" s="107">
        <f t="shared" si="90"/>
        <v>23.96</v>
      </c>
      <c r="H175" s="111">
        <f t="shared" si="91"/>
        <v>24.74</v>
      </c>
      <c r="I175" s="108">
        <f t="shared" si="92"/>
        <v>48.7</v>
      </c>
    </row>
    <row r="176" ht="13.5" spans="1:9">
      <c r="A176" s="106" t="s">
        <v>192</v>
      </c>
      <c r="B176" s="107">
        <v>19</v>
      </c>
      <c r="C176" s="108">
        <f t="shared" si="89"/>
        <v>114.77</v>
      </c>
      <c r="D176" s="108">
        <v>114.77</v>
      </c>
      <c r="E176" s="109">
        <v>17.09</v>
      </c>
      <c r="F176" s="110">
        <v>133</v>
      </c>
      <c r="G176" s="107">
        <f t="shared" si="90"/>
        <v>34.16</v>
      </c>
      <c r="H176" s="111">
        <f t="shared" si="91"/>
        <v>27.42</v>
      </c>
      <c r="I176" s="108">
        <f t="shared" si="92"/>
        <v>61.58</v>
      </c>
    </row>
    <row r="177" ht="13.5" spans="1:9">
      <c r="A177" s="106" t="s">
        <v>193</v>
      </c>
      <c r="B177" s="107">
        <v>93.8</v>
      </c>
      <c r="C177" s="108">
        <f t="shared" si="89"/>
        <v>566.59</v>
      </c>
      <c r="D177" s="108">
        <v>566.59</v>
      </c>
      <c r="E177" s="109">
        <v>102.57</v>
      </c>
      <c r="F177" s="110">
        <v>1044</v>
      </c>
      <c r="G177" s="107">
        <f t="shared" si="90"/>
        <v>204.99</v>
      </c>
      <c r="H177" s="111">
        <f t="shared" si="91"/>
        <v>215.21</v>
      </c>
      <c r="I177" s="108">
        <f t="shared" si="92"/>
        <v>420.2</v>
      </c>
    </row>
    <row r="178" ht="13.5" spans="1:9">
      <c r="A178" s="106" t="s">
        <v>194</v>
      </c>
      <c r="B178" s="107">
        <v>93.4</v>
      </c>
      <c r="C178" s="108">
        <f t="shared" si="89"/>
        <v>564.17</v>
      </c>
      <c r="D178" s="108">
        <v>564.17</v>
      </c>
      <c r="E178" s="109">
        <v>74.94</v>
      </c>
      <c r="F178" s="110">
        <v>886</v>
      </c>
      <c r="G178" s="107">
        <f t="shared" si="90"/>
        <v>149.77</v>
      </c>
      <c r="H178" s="111">
        <f t="shared" si="91"/>
        <v>182.64</v>
      </c>
      <c r="I178" s="108">
        <f t="shared" si="92"/>
        <v>332.41</v>
      </c>
    </row>
    <row r="179" ht="13.5" spans="1:9">
      <c r="A179" s="106" t="s">
        <v>195</v>
      </c>
      <c r="B179" s="107">
        <v>73.5</v>
      </c>
      <c r="C179" s="108">
        <f t="shared" si="89"/>
        <v>443.97</v>
      </c>
      <c r="D179" s="108">
        <v>443.97</v>
      </c>
      <c r="E179" s="109">
        <v>53.89</v>
      </c>
      <c r="F179" s="110">
        <v>759</v>
      </c>
      <c r="G179" s="107">
        <f t="shared" si="90"/>
        <v>107.7</v>
      </c>
      <c r="H179" s="111">
        <f t="shared" si="91"/>
        <v>156.46</v>
      </c>
      <c r="I179" s="108">
        <f t="shared" si="92"/>
        <v>264.16</v>
      </c>
    </row>
    <row r="180" ht="13.5" spans="1:9">
      <c r="A180" s="106" t="s">
        <v>196</v>
      </c>
      <c r="B180" s="107">
        <v>53.9</v>
      </c>
      <c r="C180" s="108">
        <f t="shared" si="89"/>
        <v>325.58</v>
      </c>
      <c r="D180" s="108">
        <v>325.58</v>
      </c>
      <c r="E180" s="109">
        <v>46.56</v>
      </c>
      <c r="F180" s="110">
        <v>611</v>
      </c>
      <c r="G180" s="107">
        <f t="shared" si="90"/>
        <v>93.05</v>
      </c>
      <c r="H180" s="111">
        <f t="shared" si="91"/>
        <v>125.95</v>
      </c>
      <c r="I180" s="108">
        <f t="shared" si="92"/>
        <v>219</v>
      </c>
    </row>
    <row r="181" ht="13.5" spans="1:9">
      <c r="A181" s="106" t="s">
        <v>197</v>
      </c>
      <c r="B181" s="107">
        <v>57.7</v>
      </c>
      <c r="C181" s="108">
        <f t="shared" si="89"/>
        <v>348.53</v>
      </c>
      <c r="D181" s="108">
        <v>348.53</v>
      </c>
      <c r="E181" s="109">
        <v>54.33</v>
      </c>
      <c r="F181" s="110">
        <v>633</v>
      </c>
      <c r="G181" s="107">
        <f t="shared" si="90"/>
        <v>108.58</v>
      </c>
      <c r="H181" s="111">
        <f t="shared" si="91"/>
        <v>130.49</v>
      </c>
      <c r="I181" s="108">
        <f t="shared" si="92"/>
        <v>239.07</v>
      </c>
    </row>
    <row r="182" ht="13.5" spans="1:9">
      <c r="A182" s="106" t="s">
        <v>198</v>
      </c>
      <c r="B182" s="107">
        <v>75.2</v>
      </c>
      <c r="C182" s="108">
        <f t="shared" si="89"/>
        <v>454.23</v>
      </c>
      <c r="D182" s="108">
        <v>454.23</v>
      </c>
      <c r="E182" s="109">
        <v>71.66</v>
      </c>
      <c r="F182" s="110">
        <v>1277</v>
      </c>
      <c r="G182" s="107">
        <f t="shared" si="90"/>
        <v>143.22</v>
      </c>
      <c r="H182" s="111">
        <f t="shared" si="91"/>
        <v>263.24</v>
      </c>
      <c r="I182" s="108">
        <f t="shared" si="92"/>
        <v>406.46</v>
      </c>
    </row>
    <row r="183" ht="13.5" spans="1:9">
      <c r="A183" s="106" t="s">
        <v>199</v>
      </c>
      <c r="B183" s="107">
        <v>42.2</v>
      </c>
      <c r="C183" s="108">
        <f t="shared" si="89"/>
        <v>254.9</v>
      </c>
      <c r="D183" s="108">
        <v>254.9</v>
      </c>
      <c r="E183" s="109">
        <v>36.97</v>
      </c>
      <c r="F183" s="110">
        <v>564</v>
      </c>
      <c r="G183" s="107">
        <f t="shared" si="90"/>
        <v>73.89</v>
      </c>
      <c r="H183" s="111">
        <f t="shared" si="91"/>
        <v>116.26</v>
      </c>
      <c r="I183" s="108">
        <f t="shared" si="92"/>
        <v>190.15</v>
      </c>
    </row>
    <row r="184" ht="13.5" spans="1:9">
      <c r="A184" s="106" t="s">
        <v>200</v>
      </c>
      <c r="B184" s="107">
        <v>34.5</v>
      </c>
      <c r="C184" s="108">
        <f t="shared" si="89"/>
        <v>208.39</v>
      </c>
      <c r="D184" s="108">
        <v>208.39</v>
      </c>
      <c r="E184" s="109">
        <v>30.4</v>
      </c>
      <c r="F184" s="110">
        <v>290</v>
      </c>
      <c r="G184" s="107">
        <f t="shared" si="90"/>
        <v>60.76</v>
      </c>
      <c r="H184" s="111">
        <f t="shared" si="91"/>
        <v>59.78</v>
      </c>
      <c r="I184" s="108">
        <f t="shared" si="92"/>
        <v>120.54</v>
      </c>
    </row>
    <row r="185" ht="13.5" spans="1:9">
      <c r="A185" s="106" t="s">
        <v>201</v>
      </c>
      <c r="B185" s="107">
        <v>41.5</v>
      </c>
      <c r="C185" s="108">
        <f t="shared" si="89"/>
        <v>250.67</v>
      </c>
      <c r="D185" s="108">
        <v>250.67</v>
      </c>
      <c r="E185" s="109">
        <v>35.54</v>
      </c>
      <c r="F185" s="110">
        <v>366</v>
      </c>
      <c r="G185" s="107">
        <f t="shared" si="90"/>
        <v>71.03</v>
      </c>
      <c r="H185" s="111">
        <f t="shared" si="91"/>
        <v>75.45</v>
      </c>
      <c r="I185" s="108">
        <f t="shared" si="92"/>
        <v>146.48</v>
      </c>
    </row>
    <row r="186" ht="13.5" spans="1:9">
      <c r="A186" s="106" t="s">
        <v>202</v>
      </c>
      <c r="B186" s="107">
        <v>39</v>
      </c>
      <c r="C186" s="108">
        <f t="shared" si="89"/>
        <v>235.57</v>
      </c>
      <c r="D186" s="108">
        <v>235.57</v>
      </c>
      <c r="E186" s="109">
        <v>33.26</v>
      </c>
      <c r="F186" s="110">
        <v>487</v>
      </c>
      <c r="G186" s="107">
        <f t="shared" si="90"/>
        <v>66.47</v>
      </c>
      <c r="H186" s="111">
        <f t="shared" si="91"/>
        <v>100.39</v>
      </c>
      <c r="I186" s="108">
        <f t="shared" si="92"/>
        <v>166.86</v>
      </c>
    </row>
    <row r="187" ht="13.5" spans="1:9">
      <c r="A187" s="106" t="s">
        <v>203</v>
      </c>
      <c r="B187" s="107">
        <v>37.5</v>
      </c>
      <c r="C187" s="108">
        <f t="shared" si="89"/>
        <v>226.51</v>
      </c>
      <c r="D187" s="108">
        <v>226.51</v>
      </c>
      <c r="E187" s="109">
        <v>28.48</v>
      </c>
      <c r="F187" s="110">
        <v>336</v>
      </c>
      <c r="G187" s="107">
        <f t="shared" si="90"/>
        <v>56.92</v>
      </c>
      <c r="H187" s="111">
        <f t="shared" si="91"/>
        <v>69.26</v>
      </c>
      <c r="I187" s="108">
        <f t="shared" si="92"/>
        <v>126.18</v>
      </c>
    </row>
    <row r="188" ht="13.5" spans="1:9">
      <c r="A188" s="106" t="s">
        <v>204</v>
      </c>
      <c r="B188" s="107">
        <v>33.4</v>
      </c>
      <c r="C188" s="108">
        <f t="shared" si="89"/>
        <v>201.75</v>
      </c>
      <c r="D188" s="108">
        <v>201.75</v>
      </c>
      <c r="E188" s="109">
        <v>29.88</v>
      </c>
      <c r="F188" s="110">
        <v>333</v>
      </c>
      <c r="G188" s="107">
        <f t="shared" si="90"/>
        <v>59.72</v>
      </c>
      <c r="H188" s="111">
        <f t="shared" si="91"/>
        <v>68.65</v>
      </c>
      <c r="I188" s="108">
        <f t="shared" si="92"/>
        <v>128.37</v>
      </c>
    </row>
    <row r="189" ht="13.5" spans="1:9">
      <c r="A189" s="106" t="s">
        <v>205</v>
      </c>
      <c r="B189" s="107">
        <v>25.7</v>
      </c>
      <c r="C189" s="108">
        <f t="shared" si="89"/>
        <v>155.24</v>
      </c>
      <c r="D189" s="108">
        <v>155.24</v>
      </c>
      <c r="E189" s="109">
        <v>20.4</v>
      </c>
      <c r="F189" s="110">
        <v>260</v>
      </c>
      <c r="G189" s="107">
        <f t="shared" si="90"/>
        <v>40.77</v>
      </c>
      <c r="H189" s="111">
        <f t="shared" si="91"/>
        <v>53.6</v>
      </c>
      <c r="I189" s="108">
        <f t="shared" si="92"/>
        <v>94.37</v>
      </c>
    </row>
    <row r="190" ht="13.5" spans="1:9">
      <c r="A190" s="106" t="s">
        <v>206</v>
      </c>
      <c r="B190" s="107">
        <v>78.5</v>
      </c>
      <c r="C190" s="108">
        <f t="shared" si="89"/>
        <v>474.17</v>
      </c>
      <c r="D190" s="108">
        <v>474.17</v>
      </c>
      <c r="E190" s="109">
        <v>94.65</v>
      </c>
      <c r="F190" s="110">
        <v>825</v>
      </c>
      <c r="G190" s="107">
        <f t="shared" si="90"/>
        <v>189.16</v>
      </c>
      <c r="H190" s="111">
        <f t="shared" si="91"/>
        <v>170.07</v>
      </c>
      <c r="I190" s="108">
        <f t="shared" si="92"/>
        <v>359.23</v>
      </c>
    </row>
    <row r="191" ht="13.5" spans="1:9">
      <c r="A191" s="106" t="s">
        <v>207</v>
      </c>
      <c r="B191" s="107">
        <v>28.1</v>
      </c>
      <c r="C191" s="108">
        <f t="shared" si="89"/>
        <v>169.73</v>
      </c>
      <c r="D191" s="108">
        <v>169.73</v>
      </c>
      <c r="E191" s="109">
        <v>23.09</v>
      </c>
      <c r="F191" s="110">
        <v>106</v>
      </c>
      <c r="G191" s="107">
        <f t="shared" si="90"/>
        <v>46.15</v>
      </c>
      <c r="H191" s="111">
        <f t="shared" si="91"/>
        <v>21.85</v>
      </c>
      <c r="I191" s="108">
        <f t="shared" si="92"/>
        <v>68</v>
      </c>
    </row>
    <row r="192" ht="13.5" spans="1:9">
      <c r="A192" s="106" t="s">
        <v>208</v>
      </c>
      <c r="B192" s="107">
        <v>70.6</v>
      </c>
      <c r="C192" s="108">
        <f t="shared" si="89"/>
        <v>426.45</v>
      </c>
      <c r="D192" s="108">
        <v>426.45</v>
      </c>
      <c r="E192" s="109">
        <v>80.73</v>
      </c>
      <c r="F192" s="110">
        <v>484</v>
      </c>
      <c r="G192" s="107">
        <f t="shared" si="90"/>
        <v>161.34</v>
      </c>
      <c r="H192" s="111">
        <f t="shared" si="91"/>
        <v>99.77</v>
      </c>
      <c r="I192" s="108">
        <f t="shared" si="92"/>
        <v>261.11</v>
      </c>
    </row>
    <row r="193" ht="13.5" spans="1:9">
      <c r="A193" s="106" t="s">
        <v>209</v>
      </c>
      <c r="B193" s="107">
        <v>58.6</v>
      </c>
      <c r="C193" s="108">
        <f t="shared" si="89"/>
        <v>353.96</v>
      </c>
      <c r="D193" s="108">
        <v>353.96</v>
      </c>
      <c r="E193" s="109">
        <v>67.61</v>
      </c>
      <c r="F193" s="110">
        <v>515</v>
      </c>
      <c r="G193" s="107">
        <f t="shared" si="90"/>
        <v>135.12</v>
      </c>
      <c r="H193" s="111">
        <f t="shared" si="91"/>
        <v>106.16</v>
      </c>
      <c r="I193" s="108">
        <f t="shared" si="92"/>
        <v>241.28</v>
      </c>
    </row>
    <row r="194" ht="13.5" spans="1:9">
      <c r="A194" s="106" t="s">
        <v>210</v>
      </c>
      <c r="B194" s="107">
        <v>89.3</v>
      </c>
      <c r="C194" s="108">
        <f t="shared" si="89"/>
        <v>539.4</v>
      </c>
      <c r="D194" s="108">
        <v>539.4</v>
      </c>
      <c r="E194" s="109">
        <v>68.73</v>
      </c>
      <c r="F194" s="110">
        <v>382</v>
      </c>
      <c r="G194" s="107">
        <f t="shared" si="90"/>
        <v>137.36</v>
      </c>
      <c r="H194" s="111">
        <f t="shared" si="91"/>
        <v>78.75</v>
      </c>
      <c r="I194" s="108">
        <f t="shared" si="92"/>
        <v>216.11</v>
      </c>
    </row>
    <row r="195" ht="13.5" spans="1:9">
      <c r="A195" s="106" t="s">
        <v>211</v>
      </c>
      <c r="B195" s="107">
        <v>111.6</v>
      </c>
      <c r="C195" s="108">
        <f t="shared" si="89"/>
        <v>674.1</v>
      </c>
      <c r="D195" s="108">
        <v>674.1</v>
      </c>
      <c r="E195" s="109">
        <v>90.26</v>
      </c>
      <c r="F195" s="110">
        <v>535</v>
      </c>
      <c r="G195" s="107">
        <f t="shared" si="90"/>
        <v>180.39</v>
      </c>
      <c r="H195" s="111">
        <f t="shared" si="91"/>
        <v>110.29</v>
      </c>
      <c r="I195" s="108">
        <f t="shared" si="92"/>
        <v>290.68</v>
      </c>
    </row>
    <row r="196" ht="13.5" spans="1:9">
      <c r="A196" s="106" t="s">
        <v>212</v>
      </c>
      <c r="B196" s="107">
        <v>102.3</v>
      </c>
      <c r="C196" s="108">
        <f t="shared" si="89"/>
        <v>617.93</v>
      </c>
      <c r="D196" s="108">
        <v>617.93</v>
      </c>
      <c r="E196" s="109">
        <v>91.5</v>
      </c>
      <c r="F196" s="110">
        <v>701</v>
      </c>
      <c r="G196" s="107">
        <f t="shared" si="90"/>
        <v>182.87</v>
      </c>
      <c r="H196" s="111">
        <f t="shared" si="91"/>
        <v>144.51</v>
      </c>
      <c r="I196" s="108">
        <f t="shared" si="92"/>
        <v>327.38</v>
      </c>
    </row>
    <row r="197" ht="13.5" spans="1:9">
      <c r="A197" s="106" t="s">
        <v>213</v>
      </c>
      <c r="B197" s="107">
        <v>42.4</v>
      </c>
      <c r="C197" s="108">
        <f t="shared" si="89"/>
        <v>256.11</v>
      </c>
      <c r="D197" s="108">
        <v>256.11</v>
      </c>
      <c r="E197" s="109">
        <v>44.14</v>
      </c>
      <c r="F197" s="110">
        <v>360</v>
      </c>
      <c r="G197" s="107">
        <f t="shared" si="90"/>
        <v>88.22</v>
      </c>
      <c r="H197" s="111">
        <f t="shared" si="91"/>
        <v>74.21</v>
      </c>
      <c r="I197" s="108">
        <f t="shared" si="92"/>
        <v>162.43</v>
      </c>
    </row>
    <row r="198" ht="13.5" spans="1:9">
      <c r="A198" s="106" t="s">
        <v>214</v>
      </c>
      <c r="B198" s="107">
        <v>44.9</v>
      </c>
      <c r="C198" s="108">
        <f t="shared" si="89"/>
        <v>271.21</v>
      </c>
      <c r="D198" s="108">
        <v>271.21</v>
      </c>
      <c r="E198" s="109">
        <v>35.93</v>
      </c>
      <c r="F198" s="110">
        <v>194</v>
      </c>
      <c r="G198" s="107">
        <f t="shared" si="90"/>
        <v>71.81</v>
      </c>
      <c r="H198" s="111">
        <f t="shared" si="91"/>
        <v>39.99</v>
      </c>
      <c r="I198" s="108">
        <f t="shared" si="92"/>
        <v>111.8</v>
      </c>
    </row>
    <row r="199" ht="13.5" spans="1:9">
      <c r="A199" s="106" t="s">
        <v>215</v>
      </c>
      <c r="B199" s="107">
        <v>81.2</v>
      </c>
      <c r="C199" s="108">
        <f t="shared" si="89"/>
        <v>490.48</v>
      </c>
      <c r="D199" s="108">
        <v>490.48</v>
      </c>
      <c r="E199" s="109">
        <v>66.62</v>
      </c>
      <c r="F199" s="110">
        <v>537</v>
      </c>
      <c r="G199" s="107">
        <f t="shared" si="90"/>
        <v>133.14</v>
      </c>
      <c r="H199" s="111">
        <f t="shared" si="91"/>
        <v>110.7</v>
      </c>
      <c r="I199" s="108">
        <f t="shared" si="92"/>
        <v>243.84</v>
      </c>
    </row>
    <row r="200" ht="13.5" spans="1:9">
      <c r="A200" s="106" t="s">
        <v>216</v>
      </c>
      <c r="B200" s="107">
        <v>60.6</v>
      </c>
      <c r="C200" s="108">
        <f t="shared" si="89"/>
        <v>366.05</v>
      </c>
      <c r="D200" s="108">
        <v>366.05</v>
      </c>
      <c r="E200" s="109">
        <v>47.52</v>
      </c>
      <c r="F200" s="110">
        <v>522</v>
      </c>
      <c r="G200" s="107">
        <f t="shared" si="90"/>
        <v>94.97</v>
      </c>
      <c r="H200" s="111">
        <f t="shared" si="91"/>
        <v>107.61</v>
      </c>
      <c r="I200" s="108">
        <f t="shared" si="92"/>
        <v>202.58</v>
      </c>
    </row>
    <row r="201" ht="13.5" spans="1:9">
      <c r="A201" s="106" t="s">
        <v>217</v>
      </c>
      <c r="B201" s="107">
        <v>67.1</v>
      </c>
      <c r="C201" s="108">
        <f t="shared" si="89"/>
        <v>405.31</v>
      </c>
      <c r="D201" s="108">
        <v>405.31</v>
      </c>
      <c r="E201" s="109">
        <v>57.13</v>
      </c>
      <c r="F201" s="110">
        <v>524</v>
      </c>
      <c r="G201" s="107">
        <f t="shared" si="90"/>
        <v>114.18</v>
      </c>
      <c r="H201" s="111">
        <f t="shared" si="91"/>
        <v>108.02</v>
      </c>
      <c r="I201" s="108">
        <f t="shared" si="92"/>
        <v>222.2</v>
      </c>
    </row>
    <row r="202" ht="13.5" spans="1:9">
      <c r="A202" s="106" t="s">
        <v>218</v>
      </c>
      <c r="B202" s="107">
        <v>10.9</v>
      </c>
      <c r="C202" s="108">
        <f t="shared" si="89"/>
        <v>65.84</v>
      </c>
      <c r="D202" s="108">
        <v>65.84</v>
      </c>
      <c r="E202" s="109">
        <v>5.18</v>
      </c>
      <c r="F202" s="110">
        <v>35</v>
      </c>
      <c r="G202" s="107">
        <f t="shared" si="90"/>
        <v>10.35</v>
      </c>
      <c r="H202" s="111">
        <f t="shared" si="91"/>
        <v>7.22</v>
      </c>
      <c r="I202" s="108">
        <f t="shared" si="92"/>
        <v>17.57</v>
      </c>
    </row>
    <row r="203" ht="13.5" spans="1:9">
      <c r="A203" s="106" t="s">
        <v>219</v>
      </c>
      <c r="B203" s="107">
        <v>14.2</v>
      </c>
      <c r="C203" s="108">
        <f t="shared" si="89"/>
        <v>85.77</v>
      </c>
      <c r="D203" s="108">
        <v>85.77</v>
      </c>
      <c r="E203" s="109">
        <v>7.49</v>
      </c>
      <c r="F203" s="110">
        <v>122</v>
      </c>
      <c r="G203" s="107">
        <f t="shared" si="90"/>
        <v>14.97</v>
      </c>
      <c r="H203" s="111">
        <f t="shared" si="91"/>
        <v>25.15</v>
      </c>
      <c r="I203" s="108">
        <f t="shared" si="92"/>
        <v>40.12</v>
      </c>
    </row>
    <row r="204" ht="13.5" spans="1:9">
      <c r="A204" s="106" t="s">
        <v>220</v>
      </c>
      <c r="B204" s="107">
        <v>15</v>
      </c>
      <c r="C204" s="108">
        <f t="shared" si="89"/>
        <v>90.61</v>
      </c>
      <c r="D204" s="108">
        <v>90.61</v>
      </c>
      <c r="E204" s="109">
        <v>8.4</v>
      </c>
      <c r="F204" s="110">
        <v>126</v>
      </c>
      <c r="G204" s="107">
        <f t="shared" si="90"/>
        <v>16.79</v>
      </c>
      <c r="H204" s="111">
        <f t="shared" si="91"/>
        <v>25.97</v>
      </c>
      <c r="I204" s="108">
        <f t="shared" si="92"/>
        <v>42.76</v>
      </c>
    </row>
    <row r="205" ht="13.5" spans="1:9">
      <c r="A205" s="106" t="s">
        <v>221</v>
      </c>
      <c r="B205" s="107">
        <v>5.8</v>
      </c>
      <c r="C205" s="108">
        <f t="shared" si="89"/>
        <v>35.03</v>
      </c>
      <c r="D205" s="108">
        <v>35.03</v>
      </c>
      <c r="E205" s="109">
        <v>3.62</v>
      </c>
      <c r="F205" s="110">
        <v>46</v>
      </c>
      <c r="G205" s="107">
        <f t="shared" si="90"/>
        <v>7.23</v>
      </c>
      <c r="H205" s="111">
        <f t="shared" si="91"/>
        <v>9.48</v>
      </c>
      <c r="I205" s="108">
        <f t="shared" si="92"/>
        <v>16.71</v>
      </c>
    </row>
    <row r="206" ht="13.5" spans="1:9">
      <c r="A206" s="106" t="s">
        <v>222</v>
      </c>
      <c r="B206" s="107">
        <v>32</v>
      </c>
      <c r="C206" s="108">
        <f t="shared" ref="C206:C213" si="93">ROUND(50588/8375*B206,2)</f>
        <v>193.29</v>
      </c>
      <c r="D206" s="108">
        <v>193.29</v>
      </c>
      <c r="E206" s="109">
        <v>16.62</v>
      </c>
      <c r="F206" s="110">
        <v>169</v>
      </c>
      <c r="G206" s="107">
        <f t="shared" ref="G206:G213" si="94">ROUND(22994/2/5752.67*E206,2)</f>
        <v>33.22</v>
      </c>
      <c r="H206" s="111">
        <f t="shared" ref="H206:H213" si="95">ROUND(22994/2/55772*F206,2)</f>
        <v>34.84</v>
      </c>
      <c r="I206" s="108">
        <f t="shared" ref="I206:I213" si="96">SUM(G206,H206)</f>
        <v>68.06</v>
      </c>
    </row>
    <row r="207" ht="13.5" spans="1:9">
      <c r="A207" s="106" t="s">
        <v>223</v>
      </c>
      <c r="B207" s="107">
        <v>12.7</v>
      </c>
      <c r="C207" s="108">
        <f t="shared" si="93"/>
        <v>76.71</v>
      </c>
      <c r="D207" s="108">
        <v>76.71</v>
      </c>
      <c r="E207" s="109">
        <v>8.55</v>
      </c>
      <c r="F207" s="110">
        <v>76</v>
      </c>
      <c r="G207" s="107">
        <f t="shared" si="94"/>
        <v>17.09</v>
      </c>
      <c r="H207" s="111">
        <f t="shared" si="95"/>
        <v>15.67</v>
      </c>
      <c r="I207" s="108">
        <f t="shared" si="96"/>
        <v>32.76</v>
      </c>
    </row>
    <row r="208" ht="13.5" spans="1:9">
      <c r="A208" s="106" t="s">
        <v>224</v>
      </c>
      <c r="B208" s="107">
        <v>119.9</v>
      </c>
      <c r="C208" s="108">
        <f t="shared" si="93"/>
        <v>724.24</v>
      </c>
      <c r="D208" s="108">
        <v>724.24</v>
      </c>
      <c r="E208" s="109">
        <v>103.25</v>
      </c>
      <c r="F208" s="110">
        <v>570</v>
      </c>
      <c r="G208" s="107">
        <f t="shared" si="94"/>
        <v>206.35</v>
      </c>
      <c r="H208" s="111">
        <f t="shared" si="95"/>
        <v>117.5</v>
      </c>
      <c r="I208" s="108">
        <f t="shared" si="96"/>
        <v>323.85</v>
      </c>
    </row>
    <row r="209" ht="13.5" spans="1:9">
      <c r="A209" s="106" t="s">
        <v>225</v>
      </c>
      <c r="B209" s="107">
        <v>31</v>
      </c>
      <c r="C209" s="108">
        <f t="shared" si="93"/>
        <v>187.25</v>
      </c>
      <c r="D209" s="108">
        <v>187.25</v>
      </c>
      <c r="E209" s="109">
        <v>23.86</v>
      </c>
      <c r="F209" s="110">
        <v>194</v>
      </c>
      <c r="G209" s="107">
        <f t="shared" si="94"/>
        <v>47.69</v>
      </c>
      <c r="H209" s="111">
        <f t="shared" si="95"/>
        <v>39.99</v>
      </c>
      <c r="I209" s="108">
        <f t="shared" si="96"/>
        <v>87.68</v>
      </c>
    </row>
    <row r="210" ht="13.5" spans="1:9">
      <c r="A210" s="106" t="s">
        <v>226</v>
      </c>
      <c r="B210" s="107">
        <v>14.9</v>
      </c>
      <c r="C210" s="108">
        <f t="shared" si="93"/>
        <v>90</v>
      </c>
      <c r="D210" s="108">
        <v>90</v>
      </c>
      <c r="E210" s="109">
        <v>12.33</v>
      </c>
      <c r="F210" s="110">
        <v>142</v>
      </c>
      <c r="G210" s="107">
        <f t="shared" si="94"/>
        <v>24.64</v>
      </c>
      <c r="H210" s="111">
        <f t="shared" si="95"/>
        <v>29.27</v>
      </c>
      <c r="I210" s="108">
        <f t="shared" si="96"/>
        <v>53.91</v>
      </c>
    </row>
    <row r="211" ht="13.5" spans="1:9">
      <c r="A211" s="106" t="s">
        <v>227</v>
      </c>
      <c r="B211" s="107">
        <v>16.9</v>
      </c>
      <c r="C211" s="108">
        <f t="shared" si="93"/>
        <v>102.08</v>
      </c>
      <c r="D211" s="108">
        <v>102.08</v>
      </c>
      <c r="E211" s="109">
        <v>14.3</v>
      </c>
      <c r="F211" s="110">
        <v>131</v>
      </c>
      <c r="G211" s="107">
        <f t="shared" si="94"/>
        <v>28.58</v>
      </c>
      <c r="H211" s="111">
        <f t="shared" si="95"/>
        <v>27</v>
      </c>
      <c r="I211" s="108">
        <f t="shared" si="96"/>
        <v>55.58</v>
      </c>
    </row>
    <row r="212" ht="13.5" spans="1:9">
      <c r="A212" s="106" t="s">
        <v>228</v>
      </c>
      <c r="B212" s="107">
        <v>107.9</v>
      </c>
      <c r="C212" s="108">
        <f t="shared" si="93"/>
        <v>651.75</v>
      </c>
      <c r="D212" s="108">
        <v>651.75</v>
      </c>
      <c r="E212" s="109">
        <v>135.88</v>
      </c>
      <c r="F212" s="110">
        <v>1257</v>
      </c>
      <c r="G212" s="107">
        <f t="shared" si="94"/>
        <v>271.56</v>
      </c>
      <c r="H212" s="111">
        <f t="shared" si="95"/>
        <v>259.12</v>
      </c>
      <c r="I212" s="108">
        <f t="shared" si="96"/>
        <v>530.68</v>
      </c>
    </row>
    <row r="213" ht="13.5" spans="1:9">
      <c r="A213" s="106" t="s">
        <v>229</v>
      </c>
      <c r="B213" s="107">
        <v>49.5</v>
      </c>
      <c r="C213" s="108">
        <f t="shared" si="93"/>
        <v>299</v>
      </c>
      <c r="D213" s="108">
        <v>299</v>
      </c>
      <c r="E213" s="109">
        <v>67.99</v>
      </c>
      <c r="F213" s="110">
        <v>737</v>
      </c>
      <c r="G213" s="107">
        <f t="shared" si="94"/>
        <v>135.88</v>
      </c>
      <c r="H213" s="111">
        <f t="shared" si="95"/>
        <v>151.93</v>
      </c>
      <c r="I213" s="108">
        <f t="shared" si="96"/>
        <v>287.81</v>
      </c>
    </row>
  </sheetData>
  <mergeCells count="5">
    <mergeCell ref="A2:I2"/>
    <mergeCell ref="B5:D5"/>
    <mergeCell ref="E5:I5"/>
    <mergeCell ref="A5:A6"/>
    <mergeCell ref="A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showZeros="0" zoomScale="160" zoomScaleNormal="160" topLeftCell="A4" workbookViewId="0">
      <selection activeCell="A16" sqref="A16"/>
    </sheetView>
  </sheetViews>
  <sheetFormatPr defaultColWidth="6.125" defaultRowHeight="11.25"/>
  <cols>
    <col min="1" max="1" width="15.5" style="69" customWidth="1"/>
    <col min="2" max="2" width="15.75" style="69" customWidth="1"/>
    <col min="3" max="3" width="9.5" style="69" customWidth="1"/>
    <col min="4" max="4" width="9.375" style="69" customWidth="1"/>
    <col min="5" max="5" width="10.625" style="70" customWidth="1"/>
    <col min="6" max="6" width="8.625" style="70" customWidth="1"/>
    <col min="7" max="7" width="6.125" style="70" customWidth="1"/>
    <col min="8" max="16384" width="6.125" style="70"/>
  </cols>
  <sheetData>
    <row r="1" s="64" customFormat="1" ht="9" customHeight="1" spans="1:4">
      <c r="A1" s="71"/>
      <c r="B1" s="72"/>
      <c r="C1" s="72"/>
      <c r="D1" s="72"/>
    </row>
    <row r="2" ht="40.15" customHeight="1" spans="1:10">
      <c r="A2" s="73" t="s">
        <v>230</v>
      </c>
      <c r="B2" s="73"/>
      <c r="C2" s="73"/>
      <c r="D2" s="73"/>
      <c r="E2" s="73"/>
      <c r="F2" s="73"/>
      <c r="G2" s="74"/>
      <c r="H2" s="74"/>
      <c r="I2" s="74"/>
      <c r="J2" s="74"/>
    </row>
    <row r="3" ht="12" spans="1:5">
      <c r="A3" s="75" t="s">
        <v>13</v>
      </c>
      <c r="B3" s="75"/>
      <c r="C3" s="75"/>
      <c r="D3" s="75"/>
      <c r="E3" s="75"/>
    </row>
    <row r="4" s="65" customFormat="1" ht="91.15" customHeight="1" spans="1:10">
      <c r="A4" s="50" t="s">
        <v>231</v>
      </c>
      <c r="B4" s="76" t="s">
        <v>232</v>
      </c>
      <c r="C4" s="76" t="s">
        <v>233</v>
      </c>
      <c r="D4" s="76" t="s">
        <v>234</v>
      </c>
      <c r="E4" s="77" t="s">
        <v>7</v>
      </c>
      <c r="F4" s="77" t="s">
        <v>235</v>
      </c>
      <c r="G4" s="74"/>
      <c r="H4" s="74"/>
      <c r="I4" s="74"/>
      <c r="J4" s="74"/>
    </row>
    <row r="5" s="66" customFormat="1" ht="13.5" customHeight="1" spans="1:10">
      <c r="A5" s="53" t="s">
        <v>7</v>
      </c>
      <c r="B5" s="78">
        <f>SUM(B6+B25)</f>
        <v>10644</v>
      </c>
      <c r="C5" s="78">
        <f>SUM(C6+C25)</f>
        <v>162</v>
      </c>
      <c r="D5" s="78">
        <f>SUM(D6+D25)</f>
        <v>1546</v>
      </c>
      <c r="E5" s="78">
        <f>SUM(E6+E25)</f>
        <v>12352</v>
      </c>
      <c r="F5" s="79"/>
      <c r="G5" s="74"/>
      <c r="H5" s="74"/>
      <c r="I5" s="74"/>
      <c r="J5" s="74"/>
    </row>
    <row r="6" s="66" customFormat="1" ht="13.5" customHeight="1" spans="1:10">
      <c r="A6" s="53" t="s">
        <v>236</v>
      </c>
      <c r="B6" s="78">
        <f>SUM(B7:B24)</f>
        <v>10644</v>
      </c>
      <c r="C6" s="78">
        <f>SUM(C7:C24)</f>
        <v>152</v>
      </c>
      <c r="D6" s="78">
        <f>SUM(D7:D24)</f>
        <v>1546</v>
      </c>
      <c r="E6" s="78">
        <f>SUM(E7:E24)</f>
        <v>12342</v>
      </c>
      <c r="F6" s="79"/>
      <c r="G6" s="74"/>
      <c r="H6" s="74"/>
      <c r="I6" s="74"/>
      <c r="J6" s="74"/>
    </row>
    <row r="7" s="67" customFormat="1" ht="27" customHeight="1" spans="1:10">
      <c r="A7" s="80" t="s">
        <v>237</v>
      </c>
      <c r="B7" s="81">
        <v>135</v>
      </c>
      <c r="C7" s="81">
        <v>0</v>
      </c>
      <c r="D7" s="80"/>
      <c r="E7" s="82">
        <v>135</v>
      </c>
      <c r="F7" s="83"/>
      <c r="G7" s="74"/>
      <c r="H7" s="74"/>
      <c r="I7" s="74"/>
      <c r="J7" s="74"/>
    </row>
    <row r="8" s="67" customFormat="1" ht="13.5" customHeight="1" spans="1:10">
      <c r="A8" s="84" t="s">
        <v>238</v>
      </c>
      <c r="B8" s="81">
        <v>60</v>
      </c>
      <c r="C8" s="81">
        <v>0</v>
      </c>
      <c r="D8" s="84"/>
      <c r="E8" s="82">
        <v>60</v>
      </c>
      <c r="F8" s="83"/>
      <c r="G8" s="74"/>
      <c r="H8" s="74"/>
      <c r="I8" s="74"/>
      <c r="J8" s="74"/>
    </row>
    <row r="9" s="67" customFormat="1" ht="13.5" customHeight="1" spans="1:10">
      <c r="A9" s="80" t="s">
        <v>239</v>
      </c>
      <c r="B9" s="81">
        <v>1737</v>
      </c>
      <c r="C9" s="81">
        <v>12</v>
      </c>
      <c r="D9" s="80"/>
      <c r="E9" s="82">
        <v>1749</v>
      </c>
      <c r="F9" s="83"/>
      <c r="G9" s="74"/>
      <c r="H9" s="74"/>
      <c r="I9" s="74"/>
      <c r="J9" s="74"/>
    </row>
    <row r="10" s="67" customFormat="1" ht="13.5" customHeight="1" spans="1:10">
      <c r="A10" s="80" t="s">
        <v>240</v>
      </c>
      <c r="B10" s="81">
        <v>567</v>
      </c>
      <c r="C10" s="81">
        <v>0</v>
      </c>
      <c r="D10" s="80"/>
      <c r="E10" s="82">
        <v>567</v>
      </c>
      <c r="F10" s="83"/>
      <c r="G10" s="74"/>
      <c r="H10" s="74"/>
      <c r="I10" s="74"/>
      <c r="J10" s="74"/>
    </row>
    <row r="11" s="67" customFormat="1" ht="13.5" customHeight="1" spans="1:10">
      <c r="A11" s="80" t="s">
        <v>241</v>
      </c>
      <c r="B11" s="81">
        <v>1290</v>
      </c>
      <c r="C11" s="81">
        <v>12</v>
      </c>
      <c r="D11" s="80"/>
      <c r="E11" s="82">
        <v>1302</v>
      </c>
      <c r="F11" s="83"/>
      <c r="G11" s="74"/>
      <c r="H11" s="74"/>
      <c r="I11" s="74"/>
      <c r="J11" s="74"/>
    </row>
    <row r="12" s="67" customFormat="1" ht="13.5" customHeight="1" spans="1:10">
      <c r="A12" s="80" t="s">
        <v>242</v>
      </c>
      <c r="B12" s="81">
        <v>1089</v>
      </c>
      <c r="C12" s="81">
        <v>6</v>
      </c>
      <c r="D12" s="80"/>
      <c r="E12" s="82">
        <v>1095</v>
      </c>
      <c r="F12" s="83"/>
      <c r="G12" s="74"/>
      <c r="H12" s="74"/>
      <c r="I12" s="74"/>
      <c r="J12" s="74"/>
    </row>
    <row r="13" s="67" customFormat="1" ht="13.5" customHeight="1" spans="1:10">
      <c r="A13" s="85" t="s">
        <v>243</v>
      </c>
      <c r="B13" s="81">
        <v>657</v>
      </c>
      <c r="C13" s="81">
        <v>12</v>
      </c>
      <c r="D13" s="80"/>
      <c r="E13" s="82">
        <v>669</v>
      </c>
      <c r="F13" s="83"/>
      <c r="G13" s="74"/>
      <c r="H13" s="74"/>
      <c r="I13" s="74"/>
      <c r="J13" s="74"/>
    </row>
    <row r="14" s="67" customFormat="1" ht="13.5" customHeight="1" spans="1:10">
      <c r="A14" s="80" t="s">
        <v>244</v>
      </c>
      <c r="B14" s="81">
        <v>540</v>
      </c>
      <c r="C14" s="81">
        <v>0</v>
      </c>
      <c r="D14" s="80"/>
      <c r="E14" s="82">
        <v>540</v>
      </c>
      <c r="F14" s="83"/>
      <c r="G14" s="74"/>
      <c r="H14" s="74"/>
      <c r="I14" s="74"/>
      <c r="J14" s="74"/>
    </row>
    <row r="15" s="67" customFormat="1" ht="13.5" customHeight="1" spans="1:10">
      <c r="A15" s="80" t="s">
        <v>245</v>
      </c>
      <c r="B15" s="81">
        <v>135</v>
      </c>
      <c r="C15" s="81">
        <v>30</v>
      </c>
      <c r="D15" s="80"/>
      <c r="E15" s="82">
        <v>165</v>
      </c>
      <c r="F15" s="83"/>
      <c r="G15" s="74"/>
      <c r="H15" s="74"/>
      <c r="I15" s="74"/>
      <c r="J15" s="74"/>
    </row>
    <row r="16" s="67" customFormat="1" ht="13.5" customHeight="1" spans="1:10">
      <c r="A16" s="80" t="s">
        <v>246</v>
      </c>
      <c r="B16" s="81">
        <v>0</v>
      </c>
      <c r="C16" s="81">
        <v>0</v>
      </c>
      <c r="D16" s="80">
        <v>279.2</v>
      </c>
      <c r="E16" s="82">
        <v>279.2</v>
      </c>
      <c r="F16" s="83"/>
      <c r="G16" s="74"/>
      <c r="H16" s="74"/>
      <c r="I16" s="74"/>
      <c r="J16" s="74"/>
    </row>
    <row r="17" s="67" customFormat="1" ht="13.5" customHeight="1" spans="1:10">
      <c r="A17" s="80" t="s">
        <v>247</v>
      </c>
      <c r="B17" s="81">
        <v>0</v>
      </c>
      <c r="C17" s="81">
        <v>0</v>
      </c>
      <c r="D17" s="80">
        <v>558</v>
      </c>
      <c r="E17" s="82">
        <v>558</v>
      </c>
      <c r="F17" s="83"/>
      <c r="G17" s="74"/>
      <c r="H17" s="74"/>
      <c r="I17" s="74"/>
      <c r="J17" s="74"/>
    </row>
    <row r="18" s="67" customFormat="1" ht="13.5" customHeight="1" spans="1:10">
      <c r="A18" s="80" t="s">
        <v>248</v>
      </c>
      <c r="B18" s="81"/>
      <c r="C18" s="81"/>
      <c r="D18" s="80">
        <v>278.4</v>
      </c>
      <c r="E18" s="82">
        <v>278.4</v>
      </c>
      <c r="F18" s="83"/>
      <c r="G18" s="74"/>
      <c r="H18" s="74"/>
      <c r="I18" s="74"/>
      <c r="J18" s="74"/>
    </row>
    <row r="19" s="67" customFormat="1" ht="13.5" customHeight="1" spans="1:10">
      <c r="A19" s="80" t="s">
        <v>249</v>
      </c>
      <c r="B19" s="81"/>
      <c r="C19" s="81"/>
      <c r="D19" s="80">
        <v>430.4</v>
      </c>
      <c r="E19" s="82">
        <v>430.4</v>
      </c>
      <c r="F19" s="83"/>
      <c r="G19" s="74"/>
      <c r="H19" s="74"/>
      <c r="I19" s="74"/>
      <c r="J19" s="74"/>
    </row>
    <row r="20" s="67" customFormat="1" ht="13.5" customHeight="1" spans="1:10">
      <c r="A20" s="80" t="s">
        <v>250</v>
      </c>
      <c r="B20" s="81">
        <v>2007</v>
      </c>
      <c r="C20" s="81">
        <v>14</v>
      </c>
      <c r="D20" s="80"/>
      <c r="E20" s="82">
        <v>2021</v>
      </c>
      <c r="F20" s="83"/>
      <c r="G20" s="74"/>
      <c r="H20" s="74"/>
      <c r="I20" s="74"/>
      <c r="J20" s="74"/>
    </row>
    <row r="21" s="67" customFormat="1" ht="13.5" customHeight="1" spans="1:10">
      <c r="A21" s="80" t="s">
        <v>251</v>
      </c>
      <c r="B21" s="81">
        <v>684</v>
      </c>
      <c r="C21" s="81">
        <v>0</v>
      </c>
      <c r="D21" s="80"/>
      <c r="E21" s="82">
        <v>684</v>
      </c>
      <c r="F21" s="83"/>
      <c r="G21" s="74"/>
      <c r="H21" s="74"/>
      <c r="I21" s="74"/>
      <c r="J21" s="74"/>
    </row>
    <row r="22" s="67" customFormat="1" ht="13.5" customHeight="1" spans="1:10">
      <c r="A22" s="80" t="s">
        <v>252</v>
      </c>
      <c r="B22" s="81">
        <v>507</v>
      </c>
      <c r="C22" s="81">
        <v>0</v>
      </c>
      <c r="D22" s="80"/>
      <c r="E22" s="82">
        <v>507</v>
      </c>
      <c r="F22" s="83"/>
      <c r="G22" s="74"/>
      <c r="H22" s="74"/>
      <c r="I22" s="74"/>
      <c r="J22" s="74"/>
    </row>
    <row r="23" s="67" customFormat="1" ht="13.5" customHeight="1" spans="1:10">
      <c r="A23" s="80" t="s">
        <v>253</v>
      </c>
      <c r="B23" s="81">
        <v>582</v>
      </c>
      <c r="C23" s="81">
        <v>60</v>
      </c>
      <c r="D23" s="80"/>
      <c r="E23" s="82">
        <v>642</v>
      </c>
      <c r="F23" s="83"/>
      <c r="G23" s="74"/>
      <c r="H23" s="74"/>
      <c r="I23" s="74"/>
      <c r="J23" s="74"/>
    </row>
    <row r="24" s="67" customFormat="1" ht="13.5" customHeight="1" spans="1:10">
      <c r="A24" s="80" t="s">
        <v>254</v>
      </c>
      <c r="B24" s="81">
        <v>654</v>
      </c>
      <c r="C24" s="81">
        <v>6</v>
      </c>
      <c r="D24" s="80"/>
      <c r="E24" s="82">
        <v>660</v>
      </c>
      <c r="F24" s="83"/>
      <c r="G24" s="74"/>
      <c r="H24" s="74"/>
      <c r="I24" s="74"/>
      <c r="J24" s="74"/>
    </row>
    <row r="25" s="68" customFormat="1" ht="13.5" customHeight="1" spans="1:10">
      <c r="A25" s="80" t="s">
        <v>255</v>
      </c>
      <c r="B25" s="81"/>
      <c r="C25" s="81">
        <v>10</v>
      </c>
      <c r="D25" s="80"/>
      <c r="E25" s="82">
        <v>10</v>
      </c>
      <c r="F25" s="86"/>
      <c r="G25" s="74"/>
      <c r="H25" s="74"/>
      <c r="I25" s="74"/>
      <c r="J25" s="74"/>
    </row>
    <row r="26" s="67" customFormat="1" ht="13.5" customHeight="1" spans="1:10">
      <c r="A26" s="87" t="s">
        <v>25</v>
      </c>
      <c r="B26" s="81">
        <v>16377</v>
      </c>
      <c r="C26" s="81">
        <v>358</v>
      </c>
      <c r="D26" s="87"/>
      <c r="E26" s="82">
        <v>16735</v>
      </c>
      <c r="F26" s="83"/>
      <c r="G26" s="74"/>
      <c r="H26" s="74"/>
      <c r="I26" s="74"/>
      <c r="J26" s="74"/>
    </row>
    <row r="27" s="67" customFormat="1" ht="13.5" customHeight="1" spans="1:10">
      <c r="A27" s="88" t="s">
        <v>256</v>
      </c>
      <c r="B27" s="81">
        <v>4530</v>
      </c>
      <c r="C27" s="81">
        <v>48</v>
      </c>
      <c r="D27" s="88"/>
      <c r="E27" s="82">
        <v>4578</v>
      </c>
      <c r="F27" s="83"/>
      <c r="G27" s="74"/>
      <c r="H27" s="74"/>
      <c r="I27" s="74"/>
      <c r="J27" s="74"/>
    </row>
    <row r="28" s="67" customFormat="1" ht="13.5" customHeight="1" spans="1:10">
      <c r="A28" s="88" t="s">
        <v>257</v>
      </c>
      <c r="B28" s="81">
        <v>627</v>
      </c>
      <c r="C28" s="81">
        <v>10</v>
      </c>
      <c r="D28" s="88"/>
      <c r="E28" s="82">
        <v>637</v>
      </c>
      <c r="F28" s="83"/>
      <c r="G28" s="74"/>
      <c r="H28" s="74"/>
      <c r="I28" s="74"/>
      <c r="J28" s="74"/>
    </row>
    <row r="29" s="67" customFormat="1" ht="13.5" customHeight="1" spans="1:10">
      <c r="A29" s="88" t="s">
        <v>258</v>
      </c>
      <c r="B29" s="81">
        <v>2106</v>
      </c>
      <c r="C29" s="81">
        <v>50</v>
      </c>
      <c r="D29" s="88"/>
      <c r="E29" s="82">
        <v>2156</v>
      </c>
      <c r="F29" s="83"/>
      <c r="G29" s="74"/>
      <c r="H29" s="74"/>
      <c r="I29" s="74"/>
      <c r="J29" s="74"/>
    </row>
    <row r="30" s="67" customFormat="1" ht="13.5" customHeight="1" spans="1:10">
      <c r="A30" s="88" t="s">
        <v>259</v>
      </c>
      <c r="B30" s="81">
        <v>1455</v>
      </c>
      <c r="C30" s="81">
        <v>44</v>
      </c>
      <c r="D30" s="88"/>
      <c r="E30" s="82">
        <v>1499</v>
      </c>
      <c r="F30" s="83"/>
      <c r="G30" s="74"/>
      <c r="H30" s="74"/>
      <c r="I30" s="74"/>
      <c r="J30" s="74"/>
    </row>
    <row r="31" s="67" customFormat="1" ht="13.5" customHeight="1" spans="1:10">
      <c r="A31" s="88" t="s">
        <v>260</v>
      </c>
      <c r="B31" s="81">
        <v>825</v>
      </c>
      <c r="C31" s="81">
        <v>0</v>
      </c>
      <c r="D31" s="88"/>
      <c r="E31" s="82">
        <v>825</v>
      </c>
      <c r="F31" s="83"/>
      <c r="G31" s="74"/>
      <c r="H31" s="74"/>
      <c r="I31" s="74"/>
      <c r="J31" s="74"/>
    </row>
    <row r="32" s="67" customFormat="1" ht="13.5" customHeight="1" spans="1:10">
      <c r="A32" s="88" t="s">
        <v>261</v>
      </c>
      <c r="B32" s="81">
        <v>387</v>
      </c>
      <c r="C32" s="81">
        <v>0</v>
      </c>
      <c r="D32" s="88"/>
      <c r="E32" s="82">
        <v>387</v>
      </c>
      <c r="F32" s="83"/>
      <c r="G32" s="74"/>
      <c r="H32" s="74"/>
      <c r="I32" s="74"/>
      <c r="J32" s="74"/>
    </row>
    <row r="33" s="67" customFormat="1" ht="13.5" customHeight="1" spans="1:10">
      <c r="A33" s="88" t="s">
        <v>262</v>
      </c>
      <c r="B33" s="81">
        <v>900</v>
      </c>
      <c r="C33" s="81">
        <v>60</v>
      </c>
      <c r="D33" s="88"/>
      <c r="E33" s="82">
        <v>960</v>
      </c>
      <c r="F33" s="83"/>
      <c r="G33" s="74"/>
      <c r="H33" s="74"/>
      <c r="I33" s="74"/>
      <c r="J33" s="74"/>
    </row>
    <row r="34" s="67" customFormat="1" ht="13.5" customHeight="1" spans="1:10">
      <c r="A34" s="88" t="s">
        <v>263</v>
      </c>
      <c r="B34" s="81">
        <v>867</v>
      </c>
      <c r="C34" s="81">
        <v>16</v>
      </c>
      <c r="D34" s="88"/>
      <c r="E34" s="82">
        <v>883</v>
      </c>
      <c r="F34" s="83"/>
      <c r="G34" s="74"/>
      <c r="H34" s="74"/>
      <c r="I34" s="74"/>
      <c r="J34" s="74"/>
    </row>
    <row r="35" s="67" customFormat="1" ht="13.5" customHeight="1" spans="1:10">
      <c r="A35" s="88" t="s">
        <v>264</v>
      </c>
      <c r="B35" s="81">
        <v>873</v>
      </c>
      <c r="C35" s="81">
        <v>36</v>
      </c>
      <c r="D35" s="88"/>
      <c r="E35" s="82">
        <v>909</v>
      </c>
      <c r="F35" s="83"/>
      <c r="G35" s="74"/>
      <c r="H35" s="74"/>
      <c r="I35" s="74"/>
      <c r="J35" s="74"/>
    </row>
    <row r="36" s="67" customFormat="1" ht="13.5" customHeight="1" spans="1:10">
      <c r="A36" s="88" t="s">
        <v>265</v>
      </c>
      <c r="B36" s="81">
        <v>636</v>
      </c>
      <c r="C36" s="81">
        <v>16</v>
      </c>
      <c r="D36" s="88"/>
      <c r="E36" s="82">
        <v>652</v>
      </c>
      <c r="F36" s="83"/>
      <c r="G36" s="74"/>
      <c r="H36" s="74"/>
      <c r="I36" s="74"/>
      <c r="J36" s="74"/>
    </row>
    <row r="37" s="67" customFormat="1" ht="13.5" customHeight="1" spans="1:10">
      <c r="A37" s="88" t="s">
        <v>266</v>
      </c>
      <c r="B37" s="81">
        <v>429</v>
      </c>
      <c r="C37" s="81">
        <v>12</v>
      </c>
      <c r="D37" s="88"/>
      <c r="E37" s="82">
        <v>441</v>
      </c>
      <c r="F37" s="83"/>
      <c r="G37" s="74"/>
      <c r="H37" s="74"/>
      <c r="I37" s="74"/>
      <c r="J37" s="74"/>
    </row>
    <row r="38" s="67" customFormat="1" ht="13.5" customHeight="1" spans="1:10">
      <c r="A38" s="88" t="s">
        <v>267</v>
      </c>
      <c r="B38" s="81">
        <v>933</v>
      </c>
      <c r="C38" s="81">
        <v>36</v>
      </c>
      <c r="D38" s="88"/>
      <c r="E38" s="82">
        <v>969</v>
      </c>
      <c r="F38" s="83"/>
      <c r="G38" s="74"/>
      <c r="H38" s="74"/>
      <c r="I38" s="74"/>
      <c r="J38" s="74"/>
    </row>
    <row r="39" s="67" customFormat="1" ht="13.5" customHeight="1" spans="1:10">
      <c r="A39" s="88" t="s">
        <v>268</v>
      </c>
      <c r="B39" s="81">
        <v>393</v>
      </c>
      <c r="C39" s="81">
        <v>0</v>
      </c>
      <c r="D39" s="88"/>
      <c r="E39" s="82">
        <v>393</v>
      </c>
      <c r="F39" s="83"/>
      <c r="G39" s="74"/>
      <c r="H39" s="74"/>
      <c r="I39" s="74"/>
      <c r="J39" s="74"/>
    </row>
    <row r="40" s="67" customFormat="1" ht="13.5" customHeight="1" spans="1:10">
      <c r="A40" s="88" t="s">
        <v>269</v>
      </c>
      <c r="B40" s="81">
        <v>510</v>
      </c>
      <c r="C40" s="81">
        <v>8</v>
      </c>
      <c r="D40" s="88"/>
      <c r="E40" s="82">
        <v>518</v>
      </c>
      <c r="F40" s="83"/>
      <c r="G40" s="74"/>
      <c r="H40" s="74"/>
      <c r="I40" s="74"/>
      <c r="J40" s="74"/>
    </row>
    <row r="41" s="67" customFormat="1" ht="13.5" customHeight="1" spans="1:10">
      <c r="A41" s="88" t="s">
        <v>270</v>
      </c>
      <c r="B41" s="81">
        <v>231</v>
      </c>
      <c r="C41" s="81">
        <v>0</v>
      </c>
      <c r="D41" s="88"/>
      <c r="E41" s="82">
        <v>231</v>
      </c>
      <c r="F41" s="83"/>
      <c r="G41" s="74"/>
      <c r="H41" s="74"/>
      <c r="I41" s="74"/>
      <c r="J41" s="74"/>
    </row>
    <row r="42" s="67" customFormat="1" ht="13.5" customHeight="1" spans="1:10">
      <c r="A42" s="88" t="s">
        <v>271</v>
      </c>
      <c r="B42" s="81">
        <v>282</v>
      </c>
      <c r="C42" s="81">
        <v>14</v>
      </c>
      <c r="D42" s="88"/>
      <c r="E42" s="82">
        <v>296</v>
      </c>
      <c r="F42" s="83"/>
      <c r="G42" s="74"/>
      <c r="H42" s="74"/>
      <c r="I42" s="74"/>
      <c r="J42" s="74"/>
    </row>
    <row r="43" s="67" customFormat="1" ht="13.5" customHeight="1" spans="1:10">
      <c r="A43" s="88" t="s">
        <v>272</v>
      </c>
      <c r="B43" s="81">
        <v>0</v>
      </c>
      <c r="C43" s="81">
        <v>4</v>
      </c>
      <c r="D43" s="88"/>
      <c r="E43" s="82">
        <v>4</v>
      </c>
      <c r="F43" s="83"/>
      <c r="G43" s="74"/>
      <c r="H43" s="74"/>
      <c r="I43" s="74"/>
      <c r="J43" s="74"/>
    </row>
    <row r="44" s="67" customFormat="1" ht="13.5" customHeight="1" spans="1:10">
      <c r="A44" s="88" t="s">
        <v>273</v>
      </c>
      <c r="B44" s="81">
        <v>123</v>
      </c>
      <c r="C44" s="81">
        <v>4</v>
      </c>
      <c r="D44" s="88"/>
      <c r="E44" s="82">
        <v>127</v>
      </c>
      <c r="F44" s="83"/>
      <c r="G44" s="74"/>
      <c r="H44" s="74"/>
      <c r="I44" s="74"/>
      <c r="J44" s="74"/>
    </row>
    <row r="45" s="67" customFormat="1" ht="13.5" customHeight="1" spans="1:10">
      <c r="A45" s="88" t="s">
        <v>274</v>
      </c>
      <c r="B45" s="81">
        <v>270</v>
      </c>
      <c r="C45" s="81">
        <v>0</v>
      </c>
      <c r="D45" s="88"/>
      <c r="E45" s="82">
        <v>270</v>
      </c>
      <c r="F45" s="83"/>
      <c r="G45" s="74"/>
      <c r="H45" s="74"/>
      <c r="I45" s="74"/>
      <c r="J45" s="74"/>
    </row>
    <row r="46" s="67" customFormat="1" ht="13.5" customHeight="1" spans="1:10">
      <c r="A46" s="55"/>
      <c r="B46" s="56"/>
      <c r="C46" s="56"/>
      <c r="D46" s="56"/>
      <c r="E46" s="56"/>
      <c r="F46" s="83"/>
      <c r="G46" s="74"/>
      <c r="H46" s="74"/>
      <c r="I46" s="74"/>
      <c r="J46" s="74"/>
    </row>
    <row r="47" ht="14.25" spans="8:10">
      <c r="H47" s="74"/>
      <c r="I47" s="74"/>
      <c r="J47" s="74"/>
    </row>
    <row r="48" ht="14.25" spans="8:10">
      <c r="H48" s="74"/>
      <c r="I48" s="74"/>
      <c r="J48" s="74"/>
    </row>
    <row r="49" ht="14.25" spans="8:10">
      <c r="H49" s="74"/>
      <c r="I49" s="74"/>
      <c r="J49" s="74"/>
    </row>
    <row r="50" ht="14.25" spans="8:10">
      <c r="H50" s="74"/>
      <c r="I50" s="74"/>
      <c r="J50" s="74"/>
    </row>
    <row r="51" ht="14.25" spans="8:10">
      <c r="H51" s="74"/>
      <c r="I51" s="74"/>
      <c r="J51" s="74"/>
    </row>
    <row r="52" ht="14.25" spans="8:10">
      <c r="H52" s="74"/>
      <c r="I52" s="74"/>
      <c r="J52" s="74"/>
    </row>
    <row r="53" ht="14.25" spans="8:10">
      <c r="H53" s="74"/>
      <c r="I53" s="74"/>
      <c r="J53" s="74"/>
    </row>
    <row r="54" ht="14.25" spans="8:10">
      <c r="H54" s="74"/>
      <c r="I54" s="74"/>
      <c r="J54" s="74"/>
    </row>
    <row r="55" ht="14.25" spans="8:10">
      <c r="H55" s="74"/>
      <c r="I55" s="74"/>
      <c r="J55" s="74"/>
    </row>
    <row r="56" ht="14.25" spans="8:10">
      <c r="H56" s="74"/>
      <c r="I56" s="74"/>
      <c r="J56" s="74"/>
    </row>
    <row r="57" ht="14.25" spans="8:10">
      <c r="H57" s="74"/>
      <c r="I57" s="74"/>
      <c r="J57" s="74"/>
    </row>
    <row r="58" ht="14.25" spans="8:10">
      <c r="H58" s="74"/>
      <c r="I58" s="74"/>
      <c r="J58" s="74"/>
    </row>
    <row r="59" ht="14.25" spans="8:10">
      <c r="H59" s="74"/>
      <c r="I59" s="74"/>
      <c r="J59" s="74"/>
    </row>
    <row r="60" ht="14.25" spans="8:10">
      <c r="H60" s="74"/>
      <c r="I60" s="74"/>
      <c r="J60" s="74"/>
    </row>
    <row r="61" ht="14.25" spans="8:10">
      <c r="H61" s="74"/>
      <c r="I61" s="74"/>
      <c r="J61" s="74"/>
    </row>
    <row r="62" ht="14.25" spans="8:10">
      <c r="H62" s="74"/>
      <c r="I62" s="74"/>
      <c r="J62" s="74"/>
    </row>
    <row r="63" ht="14.25" spans="8:10">
      <c r="H63" s="74"/>
      <c r="I63" s="74"/>
      <c r="J63" s="74"/>
    </row>
    <row r="64" ht="14.25" spans="8:10">
      <c r="H64" s="74"/>
      <c r="I64" s="74"/>
      <c r="J64" s="74"/>
    </row>
    <row r="65" ht="14.25" spans="8:10">
      <c r="H65" s="74"/>
      <c r="I65" s="74"/>
      <c r="J65" s="74"/>
    </row>
    <row r="66" ht="14.25" spans="8:10">
      <c r="H66" s="74"/>
      <c r="I66" s="74"/>
      <c r="J66" s="74"/>
    </row>
    <row r="67" ht="14.25" spans="8:10">
      <c r="H67" s="74"/>
      <c r="I67" s="74"/>
      <c r="J67" s="74"/>
    </row>
    <row r="68" ht="14.25" spans="8:10">
      <c r="H68" s="74"/>
      <c r="I68" s="74"/>
      <c r="J68" s="74"/>
    </row>
    <row r="69" ht="14.25" spans="8:10">
      <c r="H69" s="74"/>
      <c r="I69" s="74"/>
      <c r="J69" s="74"/>
    </row>
    <row r="70" ht="14.25" spans="8:10">
      <c r="H70" s="74"/>
      <c r="I70" s="74"/>
      <c r="J70" s="74"/>
    </row>
    <row r="71" ht="14.25" spans="8:10">
      <c r="H71" s="74"/>
      <c r="I71" s="74"/>
      <c r="J71" s="74"/>
    </row>
    <row r="72" ht="14.25" spans="8:10">
      <c r="H72" s="74"/>
      <c r="I72" s="74"/>
      <c r="J72" s="74"/>
    </row>
    <row r="73" ht="14.25" spans="8:10">
      <c r="H73" s="74"/>
      <c r="I73" s="74"/>
      <c r="J73" s="74"/>
    </row>
    <row r="74" ht="14.25" spans="8:10">
      <c r="H74" s="74"/>
      <c r="I74" s="74"/>
      <c r="J74" s="74"/>
    </row>
    <row r="75" ht="14.25" spans="8:10">
      <c r="H75" s="74"/>
      <c r="I75" s="74"/>
      <c r="J75" s="74"/>
    </row>
    <row r="76" ht="14.25" spans="8:10">
      <c r="H76" s="74"/>
      <c r="I76" s="74"/>
      <c r="J76" s="74"/>
    </row>
    <row r="77" ht="14.25" spans="8:10">
      <c r="H77" s="74"/>
      <c r="I77" s="74"/>
      <c r="J77" s="74"/>
    </row>
    <row r="78" ht="14.25" spans="8:10">
      <c r="H78" s="74"/>
      <c r="I78" s="74"/>
      <c r="J78" s="74"/>
    </row>
    <row r="79" ht="14.25" spans="8:10">
      <c r="H79" s="74"/>
      <c r="I79" s="74"/>
      <c r="J79" s="74"/>
    </row>
    <row r="80" ht="14.25" spans="8:10">
      <c r="H80" s="74"/>
      <c r="I80" s="74"/>
      <c r="J80" s="74"/>
    </row>
    <row r="81" ht="14.25" spans="8:10">
      <c r="H81" s="74"/>
      <c r="I81" s="74"/>
      <c r="J81" s="74"/>
    </row>
    <row r="82" ht="14.25" spans="8:10">
      <c r="H82" s="74"/>
      <c r="I82" s="74"/>
      <c r="J82" s="74"/>
    </row>
    <row r="83" ht="14.25" spans="8:10">
      <c r="H83" s="74"/>
      <c r="I83" s="74"/>
      <c r="J83" s="74"/>
    </row>
    <row r="84" ht="14.25" spans="8:10">
      <c r="H84" s="74"/>
      <c r="I84" s="74"/>
      <c r="J84" s="74"/>
    </row>
    <row r="85" ht="14.25" spans="8:10">
      <c r="H85" s="74"/>
      <c r="I85" s="74"/>
      <c r="J85" s="74"/>
    </row>
    <row r="86" ht="14.25" spans="8:10">
      <c r="H86" s="74"/>
      <c r="I86" s="74"/>
      <c r="J86" s="74"/>
    </row>
    <row r="87" ht="14.25" spans="8:10">
      <c r="H87" s="74"/>
      <c r="I87" s="74"/>
      <c r="J87" s="74"/>
    </row>
    <row r="88" ht="14.25" spans="8:10">
      <c r="H88" s="74"/>
      <c r="I88" s="74"/>
      <c r="J88" s="74"/>
    </row>
    <row r="89" ht="14.25" spans="8:10">
      <c r="H89" s="74"/>
      <c r="I89" s="74"/>
      <c r="J89" s="74"/>
    </row>
    <row r="90" ht="14.25" spans="8:10">
      <c r="H90" s="74"/>
      <c r="I90" s="74"/>
      <c r="J90" s="74"/>
    </row>
    <row r="91" ht="14.25" spans="8:10">
      <c r="H91" s="74"/>
      <c r="I91" s="74"/>
      <c r="J91" s="74"/>
    </row>
    <row r="92" ht="14.25" spans="8:10">
      <c r="H92" s="74"/>
      <c r="I92" s="74"/>
      <c r="J92" s="74"/>
    </row>
    <row r="93" ht="14.25" spans="8:10">
      <c r="H93" s="74"/>
      <c r="I93" s="74"/>
      <c r="J93" s="74"/>
    </row>
    <row r="94" ht="14.25" spans="8:10">
      <c r="H94" s="74"/>
      <c r="I94" s="74"/>
      <c r="J94" s="74"/>
    </row>
    <row r="95" ht="14.25" spans="8:10">
      <c r="H95" s="74"/>
      <c r="I95" s="74"/>
      <c r="J95" s="74"/>
    </row>
    <row r="96" ht="14.25" spans="8:10">
      <c r="H96" s="74"/>
      <c r="I96" s="74"/>
      <c r="J96" s="74"/>
    </row>
    <row r="97" ht="14.25" spans="8:10">
      <c r="H97" s="74"/>
      <c r="I97" s="74"/>
      <c r="J97" s="74"/>
    </row>
    <row r="98" ht="14.25" spans="8:10">
      <c r="H98" s="74"/>
      <c r="I98" s="74"/>
      <c r="J98" s="74"/>
    </row>
    <row r="99" ht="14.25" spans="8:10">
      <c r="H99" s="74"/>
      <c r="I99" s="74"/>
      <c r="J99" s="74"/>
    </row>
    <row r="100" ht="14.25" spans="8:10">
      <c r="H100" s="74"/>
      <c r="I100" s="74"/>
      <c r="J100" s="74"/>
    </row>
    <row r="101" ht="14.25" spans="8:10">
      <c r="H101" s="74"/>
      <c r="I101" s="74"/>
      <c r="J101" s="74"/>
    </row>
    <row r="102" ht="14.25" spans="8:10">
      <c r="H102" s="74"/>
      <c r="I102" s="74"/>
      <c r="J102" s="74"/>
    </row>
    <row r="103" ht="14.25" spans="8:10">
      <c r="H103" s="74"/>
      <c r="I103" s="74"/>
      <c r="J103" s="74"/>
    </row>
    <row r="104" ht="14.25" spans="8:10">
      <c r="H104" s="74"/>
      <c r="I104" s="74"/>
      <c r="J104" s="74"/>
    </row>
    <row r="105" ht="14.25" spans="8:10">
      <c r="H105" s="74"/>
      <c r="I105" s="74"/>
      <c r="J105" s="74"/>
    </row>
    <row r="106" ht="14.25" spans="8:10">
      <c r="H106" s="74"/>
      <c r="I106" s="74"/>
      <c r="J106" s="74"/>
    </row>
    <row r="107" ht="14.25" spans="8:10">
      <c r="H107" s="74"/>
      <c r="I107" s="74"/>
      <c r="J107" s="74"/>
    </row>
    <row r="108" ht="14.25" spans="8:10">
      <c r="H108" s="74"/>
      <c r="I108" s="74"/>
      <c r="J108" s="74"/>
    </row>
    <row r="109" ht="14.25" spans="8:10">
      <c r="H109" s="74"/>
      <c r="I109" s="74"/>
      <c r="J109" s="74"/>
    </row>
    <row r="110" ht="14.25" spans="8:10">
      <c r="H110" s="74"/>
      <c r="I110" s="74"/>
      <c r="J110" s="74"/>
    </row>
    <row r="111" ht="14.25" spans="8:10">
      <c r="H111" s="74"/>
      <c r="I111" s="74"/>
      <c r="J111" s="74"/>
    </row>
    <row r="112" ht="14.25" spans="8:10">
      <c r="H112" s="74"/>
      <c r="I112" s="74"/>
      <c r="J112" s="74"/>
    </row>
    <row r="113" ht="14.25" spans="8:10">
      <c r="H113" s="74"/>
      <c r="I113" s="74"/>
      <c r="J113" s="74"/>
    </row>
    <row r="114" ht="14.25" spans="8:10">
      <c r="H114" s="74"/>
      <c r="I114" s="74"/>
      <c r="J114" s="74"/>
    </row>
    <row r="115" ht="14.25" spans="8:10">
      <c r="H115" s="74"/>
      <c r="I115" s="74"/>
      <c r="J115" s="74"/>
    </row>
    <row r="116" ht="14.25" spans="8:10">
      <c r="H116" s="74"/>
      <c r="I116" s="74"/>
      <c r="J116" s="74"/>
    </row>
  </sheetData>
  <mergeCells count="2">
    <mergeCell ref="A2:F2"/>
    <mergeCell ref="A3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B52" sqref="B52"/>
    </sheetView>
  </sheetViews>
  <sheetFormatPr defaultColWidth="9" defaultRowHeight="13.5" outlineLevelCol="5"/>
  <cols>
    <col min="1" max="1" width="7" customWidth="1"/>
    <col min="2" max="2" width="11.25" customWidth="1"/>
    <col min="3" max="3" width="17.75" customWidth="1"/>
    <col min="4" max="4" width="15.875" customWidth="1"/>
    <col min="5" max="5" width="16.875" customWidth="1"/>
    <col min="6" max="6" width="19.5" customWidth="1"/>
  </cols>
  <sheetData>
    <row r="1" ht="18.75" spans="1:6">
      <c r="A1" s="44"/>
      <c r="B1" s="45" t="s">
        <v>0</v>
      </c>
      <c r="C1" s="46"/>
      <c r="D1" s="46"/>
      <c r="E1" s="46"/>
      <c r="F1" s="47"/>
    </row>
    <row r="2" ht="27" spans="1:6">
      <c r="A2" s="44"/>
      <c r="B2" s="48" t="s">
        <v>275</v>
      </c>
      <c r="C2" s="48"/>
      <c r="D2" s="48"/>
      <c r="E2" s="48"/>
      <c r="F2" s="48"/>
    </row>
    <row r="3" spans="1:6">
      <c r="A3" s="44"/>
      <c r="B3" s="49" t="s">
        <v>13</v>
      </c>
      <c r="C3" s="49"/>
      <c r="D3" s="49"/>
      <c r="E3" s="49"/>
      <c r="F3" s="49"/>
    </row>
    <row r="4" spans="1:6">
      <c r="A4" s="44"/>
      <c r="B4" s="50" t="s">
        <v>14</v>
      </c>
      <c r="C4" s="51" t="s">
        <v>4</v>
      </c>
      <c r="D4" s="51" t="s">
        <v>5</v>
      </c>
      <c r="E4" s="51" t="s">
        <v>276</v>
      </c>
      <c r="F4" s="52" t="s">
        <v>7</v>
      </c>
    </row>
    <row r="5" spans="1:6">
      <c r="A5" s="44"/>
      <c r="B5" s="53" t="s">
        <v>7</v>
      </c>
      <c r="C5" s="54">
        <v>122340</v>
      </c>
      <c r="D5" s="54">
        <v>53230</v>
      </c>
      <c r="E5" s="54">
        <v>4385</v>
      </c>
      <c r="F5" s="54">
        <f t="shared" ref="F5:F27" si="0">C5+D5+E5</f>
        <v>179955</v>
      </c>
    </row>
    <row r="6" spans="1:6">
      <c r="A6" s="44"/>
      <c r="B6" s="53" t="s">
        <v>25</v>
      </c>
      <c r="C6" s="54">
        <v>63213</v>
      </c>
      <c r="D6" s="54">
        <v>30521</v>
      </c>
      <c r="E6" s="54">
        <f>SUM(E7:E27)</f>
        <v>4385</v>
      </c>
      <c r="F6" s="54">
        <f>SUM(F7:F27)</f>
        <v>97732</v>
      </c>
    </row>
    <row r="7" spans="1:6">
      <c r="A7" s="44"/>
      <c r="B7" s="55" t="s">
        <v>256</v>
      </c>
      <c r="C7" s="56">
        <v>30781</v>
      </c>
      <c r="D7" s="56">
        <v>13354</v>
      </c>
      <c r="E7" s="57"/>
      <c r="F7" s="56">
        <v>43748</v>
      </c>
    </row>
    <row r="8" spans="1:6">
      <c r="A8" s="44"/>
      <c r="B8" s="55" t="s">
        <v>257</v>
      </c>
      <c r="C8" s="56">
        <v>2447</v>
      </c>
      <c r="D8" s="56">
        <v>1049</v>
      </c>
      <c r="E8" s="57"/>
      <c r="F8" s="56">
        <f t="shared" si="0"/>
        <v>3496</v>
      </c>
    </row>
    <row r="9" spans="1:6">
      <c r="A9" s="44"/>
      <c r="B9" s="55" t="s">
        <v>258</v>
      </c>
      <c r="C9" s="56">
        <v>4160</v>
      </c>
      <c r="D9" s="56">
        <v>1304</v>
      </c>
      <c r="E9" s="57"/>
      <c r="F9" s="56">
        <f t="shared" si="0"/>
        <v>5464</v>
      </c>
    </row>
    <row r="10" spans="1:6">
      <c r="A10" s="44"/>
      <c r="B10" s="55" t="s">
        <v>259</v>
      </c>
      <c r="C10" s="56">
        <v>1162</v>
      </c>
      <c r="D10" s="56">
        <v>1560</v>
      </c>
      <c r="E10" s="57"/>
      <c r="F10" s="56">
        <f t="shared" si="0"/>
        <v>2722</v>
      </c>
    </row>
    <row r="11" spans="1:6">
      <c r="A11" s="44"/>
      <c r="B11" s="55" t="s">
        <v>260</v>
      </c>
      <c r="C11" s="56">
        <v>159</v>
      </c>
      <c r="D11" s="56">
        <v>532</v>
      </c>
      <c r="E11" s="56"/>
      <c r="F11" s="56">
        <f t="shared" si="0"/>
        <v>691</v>
      </c>
    </row>
    <row r="12" spans="1:6">
      <c r="A12" s="44"/>
      <c r="B12" s="55" t="s">
        <v>261</v>
      </c>
      <c r="C12" s="56">
        <v>2435</v>
      </c>
      <c r="D12" s="56">
        <v>1405</v>
      </c>
      <c r="E12" s="57"/>
      <c r="F12" s="56">
        <f t="shared" si="0"/>
        <v>3840</v>
      </c>
    </row>
    <row r="13" spans="1:6">
      <c r="A13" s="44"/>
      <c r="B13" s="55" t="s">
        <v>262</v>
      </c>
      <c r="C13" s="56">
        <v>905</v>
      </c>
      <c r="D13" s="56">
        <v>399</v>
      </c>
      <c r="E13" s="57"/>
      <c r="F13" s="56">
        <f t="shared" si="0"/>
        <v>1304</v>
      </c>
    </row>
    <row r="14" spans="1:6">
      <c r="A14" s="44"/>
      <c r="B14" s="55" t="s">
        <v>263</v>
      </c>
      <c r="C14" s="56">
        <v>746</v>
      </c>
      <c r="D14" s="56">
        <v>522</v>
      </c>
      <c r="E14" s="57"/>
      <c r="F14" s="56">
        <f t="shared" si="0"/>
        <v>1268</v>
      </c>
    </row>
    <row r="15" spans="1:6">
      <c r="A15" s="44"/>
      <c r="B15" s="55" t="s">
        <v>264</v>
      </c>
      <c r="C15" s="56">
        <v>612</v>
      </c>
      <c r="D15" s="56">
        <v>692</v>
      </c>
      <c r="E15" s="57"/>
      <c r="F15" s="56">
        <f t="shared" si="0"/>
        <v>1304</v>
      </c>
    </row>
    <row r="16" spans="1:6">
      <c r="A16" s="44"/>
      <c r="B16" s="55" t="s">
        <v>265</v>
      </c>
      <c r="C16" s="56">
        <v>1811</v>
      </c>
      <c r="D16" s="56">
        <v>1693</v>
      </c>
      <c r="E16" s="57"/>
      <c r="F16" s="56">
        <f t="shared" si="0"/>
        <v>3504</v>
      </c>
    </row>
    <row r="17" spans="1:6">
      <c r="A17" s="44"/>
      <c r="B17" s="55" t="s">
        <v>266</v>
      </c>
      <c r="C17" s="56">
        <v>1578</v>
      </c>
      <c r="D17" s="56">
        <v>963</v>
      </c>
      <c r="E17" s="57"/>
      <c r="F17" s="56">
        <f t="shared" si="0"/>
        <v>2541</v>
      </c>
    </row>
    <row r="18" spans="1:6">
      <c r="A18" s="44"/>
      <c r="B18" s="55" t="s">
        <v>267</v>
      </c>
      <c r="C18" s="56">
        <v>1737</v>
      </c>
      <c r="D18" s="56">
        <v>1235</v>
      </c>
      <c r="E18" s="57"/>
      <c r="F18" s="56">
        <f t="shared" si="0"/>
        <v>2972</v>
      </c>
    </row>
    <row r="19" spans="1:6">
      <c r="A19" s="44"/>
      <c r="B19" s="55" t="s">
        <v>268</v>
      </c>
      <c r="C19" s="56">
        <v>1419</v>
      </c>
      <c r="D19" s="56">
        <v>389</v>
      </c>
      <c r="E19" s="57"/>
      <c r="F19" s="56">
        <f t="shared" si="0"/>
        <v>1808</v>
      </c>
    </row>
    <row r="20" spans="1:6">
      <c r="A20" s="44"/>
      <c r="B20" s="55" t="s">
        <v>269</v>
      </c>
      <c r="C20" s="56">
        <v>3022</v>
      </c>
      <c r="D20" s="56">
        <v>1230</v>
      </c>
      <c r="E20" s="57"/>
      <c r="F20" s="56">
        <f t="shared" si="0"/>
        <v>4252</v>
      </c>
    </row>
    <row r="21" spans="1:6">
      <c r="A21" s="44"/>
      <c r="B21" s="55" t="s">
        <v>270</v>
      </c>
      <c r="C21" s="56">
        <v>1639</v>
      </c>
      <c r="D21" s="56">
        <v>447</v>
      </c>
      <c r="E21" s="57"/>
      <c r="F21" s="56">
        <f t="shared" si="0"/>
        <v>2086</v>
      </c>
    </row>
    <row r="22" spans="1:6">
      <c r="A22" s="44"/>
      <c r="B22" s="55" t="s">
        <v>271</v>
      </c>
      <c r="C22" s="56">
        <v>1150</v>
      </c>
      <c r="D22" s="56">
        <v>436</v>
      </c>
      <c r="E22" s="57"/>
      <c r="F22" s="56">
        <f t="shared" si="0"/>
        <v>1586</v>
      </c>
    </row>
    <row r="23" spans="1:6">
      <c r="A23" s="44"/>
      <c r="B23" s="55" t="s">
        <v>277</v>
      </c>
      <c r="C23" s="56">
        <v>3621</v>
      </c>
      <c r="D23" s="56">
        <v>1203</v>
      </c>
      <c r="E23" s="57"/>
      <c r="F23" s="56">
        <f t="shared" si="0"/>
        <v>4824</v>
      </c>
    </row>
    <row r="24" spans="1:6">
      <c r="A24" s="44"/>
      <c r="B24" s="55" t="s">
        <v>278</v>
      </c>
      <c r="C24" s="56">
        <v>648</v>
      </c>
      <c r="D24" s="56">
        <v>362</v>
      </c>
      <c r="E24" s="57"/>
      <c r="F24" s="56">
        <f t="shared" si="0"/>
        <v>1010</v>
      </c>
    </row>
    <row r="25" spans="1:6">
      <c r="A25" s="44"/>
      <c r="B25" s="55" t="s">
        <v>272</v>
      </c>
      <c r="C25" s="56">
        <v>587</v>
      </c>
      <c r="D25" s="56">
        <v>378</v>
      </c>
      <c r="E25" s="56">
        <v>2343</v>
      </c>
      <c r="F25" s="56">
        <f t="shared" si="0"/>
        <v>3308</v>
      </c>
    </row>
    <row r="26" spans="1:6">
      <c r="A26" s="44"/>
      <c r="B26" s="55" t="s">
        <v>273</v>
      </c>
      <c r="C26" s="56">
        <v>710</v>
      </c>
      <c r="D26" s="56">
        <v>367</v>
      </c>
      <c r="E26" s="56">
        <v>1593</v>
      </c>
      <c r="F26" s="56">
        <f t="shared" si="0"/>
        <v>2670</v>
      </c>
    </row>
    <row r="27" spans="1:6">
      <c r="A27" s="44"/>
      <c r="B27" s="55" t="s">
        <v>274</v>
      </c>
      <c r="C27" s="56">
        <v>1884</v>
      </c>
      <c r="D27" s="56">
        <v>1001</v>
      </c>
      <c r="E27" s="56">
        <v>449</v>
      </c>
      <c r="F27" s="56">
        <f t="shared" si="0"/>
        <v>3334</v>
      </c>
    </row>
    <row r="28" ht="19.15" customHeight="1" spans="1:6">
      <c r="A28" s="44"/>
      <c r="B28" s="53" t="s">
        <v>157</v>
      </c>
      <c r="C28" s="54">
        <v>59127</v>
      </c>
      <c r="D28" s="54">
        <v>22709</v>
      </c>
      <c r="E28" s="54"/>
      <c r="F28" s="58">
        <f>SUM(F29:F100)</f>
        <v>81836</v>
      </c>
    </row>
    <row r="29" spans="1:6">
      <c r="A29" s="56" t="s">
        <v>47</v>
      </c>
      <c r="B29" s="55" t="s">
        <v>158</v>
      </c>
      <c r="C29" s="56">
        <v>2153</v>
      </c>
      <c r="D29" s="56">
        <v>729</v>
      </c>
      <c r="E29" s="57"/>
      <c r="F29" s="56">
        <f t="shared" ref="F29:F92" si="1">C29+D29+E29</f>
        <v>2882</v>
      </c>
    </row>
    <row r="30" spans="1:6">
      <c r="A30" s="56"/>
      <c r="B30" s="55" t="s">
        <v>159</v>
      </c>
      <c r="C30" s="56">
        <v>3095</v>
      </c>
      <c r="D30" s="56">
        <v>894</v>
      </c>
      <c r="E30" s="57"/>
      <c r="F30" s="56">
        <f t="shared" si="1"/>
        <v>3989</v>
      </c>
    </row>
    <row r="31" spans="1:6">
      <c r="A31" s="56"/>
      <c r="B31" s="55" t="s">
        <v>160</v>
      </c>
      <c r="C31" s="56">
        <v>2569</v>
      </c>
      <c r="D31" s="56">
        <v>841</v>
      </c>
      <c r="E31" s="57"/>
      <c r="F31" s="56">
        <f t="shared" si="1"/>
        <v>3410</v>
      </c>
    </row>
    <row r="32" spans="1:6">
      <c r="A32" s="56"/>
      <c r="B32" s="55" t="s">
        <v>161</v>
      </c>
      <c r="C32" s="56">
        <v>2043</v>
      </c>
      <c r="D32" s="56">
        <v>538</v>
      </c>
      <c r="E32" s="57"/>
      <c r="F32" s="56">
        <f t="shared" si="1"/>
        <v>2581</v>
      </c>
    </row>
    <row r="33" spans="1:6">
      <c r="A33" s="56" t="s">
        <v>50</v>
      </c>
      <c r="B33" s="55" t="s">
        <v>162</v>
      </c>
      <c r="C33" s="56">
        <v>2594</v>
      </c>
      <c r="D33" s="56">
        <v>729</v>
      </c>
      <c r="E33" s="57"/>
      <c r="F33" s="56">
        <f t="shared" si="1"/>
        <v>3323</v>
      </c>
    </row>
    <row r="34" spans="1:6">
      <c r="A34" s="56"/>
      <c r="B34" s="55" t="s">
        <v>163</v>
      </c>
      <c r="C34" s="56">
        <v>1395</v>
      </c>
      <c r="D34" s="56">
        <v>452</v>
      </c>
      <c r="E34" s="57"/>
      <c r="F34" s="56">
        <f t="shared" si="1"/>
        <v>1847</v>
      </c>
    </row>
    <row r="35" spans="1:6">
      <c r="A35" s="56"/>
      <c r="B35" s="55" t="s">
        <v>164</v>
      </c>
      <c r="C35" s="56">
        <v>1285</v>
      </c>
      <c r="D35" s="56">
        <v>458</v>
      </c>
      <c r="E35" s="57"/>
      <c r="F35" s="56">
        <f t="shared" si="1"/>
        <v>1743</v>
      </c>
    </row>
    <row r="36" spans="1:6">
      <c r="A36" s="56"/>
      <c r="B36" s="55" t="s">
        <v>165</v>
      </c>
      <c r="C36" s="56">
        <v>1003</v>
      </c>
      <c r="D36" s="56">
        <v>287</v>
      </c>
      <c r="E36" s="57"/>
      <c r="F36" s="56">
        <f t="shared" si="1"/>
        <v>1290</v>
      </c>
    </row>
    <row r="37" spans="1:6">
      <c r="A37" s="56"/>
      <c r="B37" s="55" t="s">
        <v>166</v>
      </c>
      <c r="C37" s="56">
        <v>208</v>
      </c>
      <c r="D37" s="56">
        <v>48</v>
      </c>
      <c r="E37" s="57"/>
      <c r="F37" s="56">
        <f t="shared" si="1"/>
        <v>256</v>
      </c>
    </row>
    <row r="38" spans="1:6">
      <c r="A38" s="56"/>
      <c r="B38" s="55" t="s">
        <v>167</v>
      </c>
      <c r="C38" s="56">
        <v>318</v>
      </c>
      <c r="D38" s="56">
        <v>287</v>
      </c>
      <c r="E38" s="57"/>
      <c r="F38" s="56">
        <f t="shared" si="1"/>
        <v>605</v>
      </c>
    </row>
    <row r="39" spans="1:6">
      <c r="A39" s="59" t="s">
        <v>54</v>
      </c>
      <c r="B39" s="55" t="s">
        <v>168</v>
      </c>
      <c r="C39" s="56">
        <v>1040</v>
      </c>
      <c r="D39" s="56">
        <v>389</v>
      </c>
      <c r="E39" s="57"/>
      <c r="F39" s="56">
        <f t="shared" si="1"/>
        <v>1429</v>
      </c>
    </row>
    <row r="40" spans="1:6">
      <c r="A40" s="60"/>
      <c r="B40" s="55" t="s">
        <v>169</v>
      </c>
      <c r="C40" s="56">
        <v>1370</v>
      </c>
      <c r="D40" s="56">
        <v>676</v>
      </c>
      <c r="E40" s="57"/>
      <c r="F40" s="56">
        <f t="shared" si="1"/>
        <v>2046</v>
      </c>
    </row>
    <row r="41" spans="1:6">
      <c r="A41" s="59" t="s">
        <v>279</v>
      </c>
      <c r="B41" s="55" t="s">
        <v>170</v>
      </c>
      <c r="C41" s="56">
        <v>147</v>
      </c>
      <c r="D41" s="56">
        <v>351</v>
      </c>
      <c r="E41" s="57"/>
      <c r="F41" s="56">
        <f t="shared" si="1"/>
        <v>498</v>
      </c>
    </row>
    <row r="42" spans="1:6">
      <c r="A42" s="60"/>
      <c r="B42" s="55" t="s">
        <v>171</v>
      </c>
      <c r="C42" s="56">
        <v>220</v>
      </c>
      <c r="D42" s="56">
        <v>277</v>
      </c>
      <c r="E42" s="57"/>
      <c r="F42" s="56">
        <f t="shared" si="1"/>
        <v>497</v>
      </c>
    </row>
    <row r="43" spans="1:6">
      <c r="A43" s="59" t="s">
        <v>280</v>
      </c>
      <c r="B43" s="55" t="s">
        <v>172</v>
      </c>
      <c r="C43" s="56">
        <v>3438</v>
      </c>
      <c r="D43" s="56">
        <v>868</v>
      </c>
      <c r="E43" s="57"/>
      <c r="F43" s="56">
        <f t="shared" si="1"/>
        <v>4306</v>
      </c>
    </row>
    <row r="44" spans="1:6">
      <c r="A44" s="61"/>
      <c r="B44" s="55" t="s">
        <v>173</v>
      </c>
      <c r="C44" s="56">
        <v>2802</v>
      </c>
      <c r="D44" s="56">
        <v>782</v>
      </c>
      <c r="E44" s="57"/>
      <c r="F44" s="56">
        <f t="shared" si="1"/>
        <v>3584</v>
      </c>
    </row>
    <row r="45" spans="1:6">
      <c r="A45" s="61"/>
      <c r="B45" s="55" t="s">
        <v>174</v>
      </c>
      <c r="C45" s="56">
        <v>563</v>
      </c>
      <c r="D45" s="56">
        <v>282</v>
      </c>
      <c r="E45" s="57"/>
      <c r="F45" s="56">
        <f t="shared" si="1"/>
        <v>845</v>
      </c>
    </row>
    <row r="46" spans="1:6">
      <c r="A46" s="60"/>
      <c r="B46" s="55" t="s">
        <v>175</v>
      </c>
      <c r="C46" s="56">
        <v>171</v>
      </c>
      <c r="D46" s="56">
        <v>186</v>
      </c>
      <c r="E46" s="57"/>
      <c r="F46" s="56">
        <f t="shared" si="1"/>
        <v>357</v>
      </c>
    </row>
    <row r="47" spans="1:6">
      <c r="A47" s="59" t="s">
        <v>281</v>
      </c>
      <c r="B47" s="55" t="s">
        <v>176</v>
      </c>
      <c r="C47" s="56">
        <v>2006</v>
      </c>
      <c r="D47" s="56">
        <v>639</v>
      </c>
      <c r="E47" s="57"/>
      <c r="F47" s="56">
        <f t="shared" si="1"/>
        <v>2645</v>
      </c>
    </row>
    <row r="48" spans="1:6">
      <c r="A48" s="61"/>
      <c r="B48" s="55" t="s">
        <v>177</v>
      </c>
      <c r="C48" s="56">
        <v>722</v>
      </c>
      <c r="D48" s="56">
        <v>128</v>
      </c>
      <c r="E48" s="57"/>
      <c r="F48" s="56">
        <f t="shared" si="1"/>
        <v>850</v>
      </c>
    </row>
    <row r="49" spans="1:6">
      <c r="A49" s="61"/>
      <c r="B49" s="55" t="s">
        <v>178</v>
      </c>
      <c r="C49" s="56">
        <v>710</v>
      </c>
      <c r="D49" s="56">
        <v>229</v>
      </c>
      <c r="E49" s="57"/>
      <c r="F49" s="56">
        <f t="shared" si="1"/>
        <v>939</v>
      </c>
    </row>
    <row r="50" spans="1:6">
      <c r="A50" s="60"/>
      <c r="B50" s="55" t="s">
        <v>179</v>
      </c>
      <c r="C50" s="56">
        <v>196</v>
      </c>
      <c r="D50" s="56">
        <v>64</v>
      </c>
      <c r="E50" s="57"/>
      <c r="F50" s="56">
        <f t="shared" si="1"/>
        <v>260</v>
      </c>
    </row>
    <row r="51" spans="1:6">
      <c r="A51" s="59" t="s">
        <v>71</v>
      </c>
      <c r="B51" s="55" t="s">
        <v>282</v>
      </c>
      <c r="C51" s="56">
        <v>710</v>
      </c>
      <c r="D51" s="56">
        <v>335</v>
      </c>
      <c r="E51" s="57"/>
      <c r="F51" s="56">
        <f t="shared" si="1"/>
        <v>1045</v>
      </c>
    </row>
    <row r="52" spans="1:6">
      <c r="A52" s="61"/>
      <c r="B52" s="55" t="s">
        <v>181</v>
      </c>
      <c r="C52" s="56">
        <v>281</v>
      </c>
      <c r="D52" s="56">
        <v>160</v>
      </c>
      <c r="E52" s="57"/>
      <c r="F52" s="56">
        <f t="shared" si="1"/>
        <v>441</v>
      </c>
    </row>
    <row r="53" spans="1:6">
      <c r="A53" s="60"/>
      <c r="B53" s="55" t="s">
        <v>182</v>
      </c>
      <c r="C53" s="56">
        <v>184</v>
      </c>
      <c r="D53" s="56">
        <v>96</v>
      </c>
      <c r="E53" s="57"/>
      <c r="F53" s="56">
        <f t="shared" si="1"/>
        <v>280</v>
      </c>
    </row>
    <row r="54" spans="1:6">
      <c r="A54" s="59" t="s">
        <v>74</v>
      </c>
      <c r="B54" s="55" t="s">
        <v>183</v>
      </c>
      <c r="C54" s="56">
        <v>710</v>
      </c>
      <c r="D54" s="56">
        <v>405</v>
      </c>
      <c r="E54" s="57"/>
      <c r="F54" s="56">
        <f t="shared" si="1"/>
        <v>1115</v>
      </c>
    </row>
    <row r="55" spans="1:6">
      <c r="A55" s="61"/>
      <c r="B55" s="55" t="s">
        <v>184</v>
      </c>
      <c r="C55" s="56">
        <v>489</v>
      </c>
      <c r="D55" s="56">
        <v>421</v>
      </c>
      <c r="E55" s="57"/>
      <c r="F55" s="56">
        <f t="shared" si="1"/>
        <v>910</v>
      </c>
    </row>
    <row r="56" spans="1:6">
      <c r="A56" s="60"/>
      <c r="B56" s="55" t="s">
        <v>185</v>
      </c>
      <c r="C56" s="56">
        <v>563</v>
      </c>
      <c r="D56" s="56">
        <v>341</v>
      </c>
      <c r="E56" s="57"/>
      <c r="F56" s="56">
        <f t="shared" si="1"/>
        <v>904</v>
      </c>
    </row>
    <row r="57" spans="1:6">
      <c r="A57" s="59" t="s">
        <v>77</v>
      </c>
      <c r="B57" s="55" t="s">
        <v>186</v>
      </c>
      <c r="C57" s="56">
        <v>636</v>
      </c>
      <c r="D57" s="56">
        <v>452</v>
      </c>
      <c r="E57" s="57"/>
      <c r="F57" s="56">
        <f t="shared" si="1"/>
        <v>1088</v>
      </c>
    </row>
    <row r="58" spans="1:6">
      <c r="A58" s="61"/>
      <c r="B58" s="55" t="s">
        <v>187</v>
      </c>
      <c r="C58" s="56">
        <v>905</v>
      </c>
      <c r="D58" s="56">
        <v>378</v>
      </c>
      <c r="E58" s="57"/>
      <c r="F58" s="56">
        <f t="shared" si="1"/>
        <v>1283</v>
      </c>
    </row>
    <row r="59" spans="1:6">
      <c r="A59" s="61"/>
      <c r="B59" s="55" t="s">
        <v>188</v>
      </c>
      <c r="C59" s="56">
        <v>489</v>
      </c>
      <c r="D59" s="56">
        <v>447</v>
      </c>
      <c r="E59" s="57"/>
      <c r="F59" s="56">
        <f t="shared" si="1"/>
        <v>936</v>
      </c>
    </row>
    <row r="60" spans="1:6">
      <c r="A60" s="61"/>
      <c r="B60" s="55" t="s">
        <v>189</v>
      </c>
      <c r="C60" s="56">
        <v>746</v>
      </c>
      <c r="D60" s="56">
        <v>373</v>
      </c>
      <c r="E60" s="57"/>
      <c r="F60" s="56">
        <f t="shared" si="1"/>
        <v>1119</v>
      </c>
    </row>
    <row r="61" spans="1:6">
      <c r="A61" s="61"/>
      <c r="B61" s="55" t="s">
        <v>190</v>
      </c>
      <c r="C61" s="56">
        <v>220</v>
      </c>
      <c r="D61" s="56">
        <v>80</v>
      </c>
      <c r="E61" s="57"/>
      <c r="F61" s="56">
        <f t="shared" si="1"/>
        <v>300</v>
      </c>
    </row>
    <row r="62" spans="1:6">
      <c r="A62" s="61"/>
      <c r="B62" s="55" t="s">
        <v>191</v>
      </c>
      <c r="C62" s="56">
        <v>49</v>
      </c>
      <c r="D62" s="56">
        <v>27</v>
      </c>
      <c r="E62" s="57"/>
      <c r="F62" s="56">
        <f t="shared" si="1"/>
        <v>76</v>
      </c>
    </row>
    <row r="63" spans="1:6">
      <c r="A63" s="60"/>
      <c r="B63" s="55" t="s">
        <v>192</v>
      </c>
      <c r="C63" s="56">
        <v>24</v>
      </c>
      <c r="D63" s="56">
        <v>27</v>
      </c>
      <c r="E63" s="56"/>
      <c r="F63" s="62">
        <f t="shared" si="1"/>
        <v>51</v>
      </c>
    </row>
    <row r="64" spans="1:6">
      <c r="A64" s="59" t="s">
        <v>81</v>
      </c>
      <c r="B64" s="55" t="s">
        <v>193</v>
      </c>
      <c r="C64" s="56">
        <v>1003</v>
      </c>
      <c r="D64" s="56">
        <v>421</v>
      </c>
      <c r="E64" s="57"/>
      <c r="F64" s="56">
        <f t="shared" si="1"/>
        <v>1424</v>
      </c>
    </row>
    <row r="65" spans="1:6">
      <c r="A65" s="61"/>
      <c r="B65" s="55" t="s">
        <v>194</v>
      </c>
      <c r="C65" s="56">
        <v>502</v>
      </c>
      <c r="D65" s="56">
        <v>192</v>
      </c>
      <c r="E65" s="57"/>
      <c r="F65" s="56">
        <f t="shared" si="1"/>
        <v>694</v>
      </c>
    </row>
    <row r="66" spans="1:6">
      <c r="A66" s="61"/>
      <c r="B66" s="55" t="s">
        <v>195</v>
      </c>
      <c r="C66" s="56">
        <v>2899</v>
      </c>
      <c r="D66" s="56">
        <v>905</v>
      </c>
      <c r="E66" s="57"/>
      <c r="F66" s="56">
        <f t="shared" si="1"/>
        <v>3804</v>
      </c>
    </row>
    <row r="67" spans="1:6">
      <c r="A67" s="61"/>
      <c r="B67" s="55" t="s">
        <v>196</v>
      </c>
      <c r="C67" s="56">
        <v>563</v>
      </c>
      <c r="D67" s="56">
        <v>261</v>
      </c>
      <c r="E67" s="57"/>
      <c r="F67" s="56">
        <f t="shared" si="1"/>
        <v>824</v>
      </c>
    </row>
    <row r="68" spans="1:6">
      <c r="A68" s="61"/>
      <c r="B68" s="55" t="s">
        <v>197</v>
      </c>
      <c r="C68" s="56">
        <v>807</v>
      </c>
      <c r="D68" s="56">
        <v>197</v>
      </c>
      <c r="E68" s="57"/>
      <c r="F68" s="56">
        <f t="shared" si="1"/>
        <v>1004</v>
      </c>
    </row>
    <row r="69" spans="1:6">
      <c r="A69" s="60"/>
      <c r="B69" s="55" t="s">
        <v>198</v>
      </c>
      <c r="C69" s="56">
        <v>856</v>
      </c>
      <c r="D69" s="56">
        <v>410</v>
      </c>
      <c r="E69" s="57"/>
      <c r="F69" s="56">
        <f t="shared" si="1"/>
        <v>1266</v>
      </c>
    </row>
    <row r="70" spans="1:6">
      <c r="A70" s="59" t="s">
        <v>85</v>
      </c>
      <c r="B70" s="55" t="s">
        <v>199</v>
      </c>
      <c r="C70" s="56">
        <v>343</v>
      </c>
      <c r="D70" s="56">
        <v>176</v>
      </c>
      <c r="E70" s="57"/>
      <c r="F70" s="56">
        <f t="shared" si="1"/>
        <v>519</v>
      </c>
    </row>
    <row r="71" spans="1:6">
      <c r="A71" s="61"/>
      <c r="B71" s="55" t="s">
        <v>200</v>
      </c>
      <c r="C71" s="56">
        <v>343</v>
      </c>
      <c r="D71" s="56">
        <v>165</v>
      </c>
      <c r="E71" s="57"/>
      <c r="F71" s="56">
        <f t="shared" si="1"/>
        <v>508</v>
      </c>
    </row>
    <row r="72" spans="1:6">
      <c r="A72" s="61"/>
      <c r="B72" s="55" t="s">
        <v>201</v>
      </c>
      <c r="C72" s="56">
        <v>257</v>
      </c>
      <c r="D72" s="56">
        <v>154</v>
      </c>
      <c r="E72" s="57"/>
      <c r="F72" s="56">
        <f t="shared" si="1"/>
        <v>411</v>
      </c>
    </row>
    <row r="73" spans="1:6">
      <c r="A73" s="61"/>
      <c r="B73" s="55" t="s">
        <v>202</v>
      </c>
      <c r="C73" s="56">
        <v>428</v>
      </c>
      <c r="D73" s="56">
        <v>186</v>
      </c>
      <c r="E73" s="57"/>
      <c r="F73" s="56">
        <f t="shared" si="1"/>
        <v>614</v>
      </c>
    </row>
    <row r="74" spans="1:6">
      <c r="A74" s="61"/>
      <c r="B74" s="55" t="s">
        <v>203</v>
      </c>
      <c r="C74" s="56">
        <v>171</v>
      </c>
      <c r="D74" s="56">
        <v>160</v>
      </c>
      <c r="E74" s="57"/>
      <c r="F74" s="56">
        <f t="shared" si="1"/>
        <v>331</v>
      </c>
    </row>
    <row r="75" spans="1:6">
      <c r="A75" s="61"/>
      <c r="B75" s="55" t="s">
        <v>204</v>
      </c>
      <c r="C75" s="56">
        <v>122</v>
      </c>
      <c r="D75" s="56">
        <v>90</v>
      </c>
      <c r="E75" s="57"/>
      <c r="F75" s="56">
        <f t="shared" si="1"/>
        <v>212</v>
      </c>
    </row>
    <row r="76" spans="1:6">
      <c r="A76" s="60"/>
      <c r="B76" s="55" t="s">
        <v>205</v>
      </c>
      <c r="C76" s="56">
        <v>122</v>
      </c>
      <c r="D76" s="56">
        <v>64</v>
      </c>
      <c r="E76" s="57"/>
      <c r="F76" s="56">
        <f t="shared" si="1"/>
        <v>186</v>
      </c>
    </row>
    <row r="77" spans="1:6">
      <c r="A77" s="59" t="s">
        <v>89</v>
      </c>
      <c r="B77" s="55" t="s">
        <v>206</v>
      </c>
      <c r="C77" s="56">
        <v>1248</v>
      </c>
      <c r="D77" s="56">
        <v>394</v>
      </c>
      <c r="E77" s="57"/>
      <c r="F77" s="56">
        <f t="shared" si="1"/>
        <v>1642</v>
      </c>
    </row>
    <row r="78" spans="1:6">
      <c r="A78" s="61"/>
      <c r="B78" s="55" t="s">
        <v>207</v>
      </c>
      <c r="C78" s="56">
        <v>147</v>
      </c>
      <c r="D78" s="56">
        <v>75</v>
      </c>
      <c r="E78" s="57"/>
      <c r="F78" s="56">
        <f t="shared" si="1"/>
        <v>222</v>
      </c>
    </row>
    <row r="79" spans="1:6">
      <c r="A79" s="61"/>
      <c r="B79" s="55" t="s">
        <v>208</v>
      </c>
      <c r="C79" s="56">
        <v>208</v>
      </c>
      <c r="D79" s="56">
        <v>133</v>
      </c>
      <c r="E79" s="57"/>
      <c r="F79" s="56">
        <f t="shared" si="1"/>
        <v>341</v>
      </c>
    </row>
    <row r="80" spans="1:6">
      <c r="A80" s="61"/>
      <c r="B80" s="55" t="s">
        <v>209</v>
      </c>
      <c r="C80" s="56">
        <v>673</v>
      </c>
      <c r="D80" s="56">
        <v>224</v>
      </c>
      <c r="E80" s="57"/>
      <c r="F80" s="56">
        <f t="shared" si="1"/>
        <v>897</v>
      </c>
    </row>
    <row r="81" spans="1:6">
      <c r="A81" s="60"/>
      <c r="B81" s="55" t="s">
        <v>210</v>
      </c>
      <c r="C81" s="56">
        <v>1395</v>
      </c>
      <c r="D81" s="56">
        <v>511</v>
      </c>
      <c r="E81" s="57"/>
      <c r="F81" s="56">
        <f t="shared" si="1"/>
        <v>1906</v>
      </c>
    </row>
    <row r="82" spans="1:6">
      <c r="A82" s="59" t="s">
        <v>92</v>
      </c>
      <c r="B82" s="55" t="s">
        <v>211</v>
      </c>
      <c r="C82" s="56">
        <v>844</v>
      </c>
      <c r="D82" s="56">
        <v>383</v>
      </c>
      <c r="E82" s="57"/>
      <c r="F82" s="56">
        <f t="shared" si="1"/>
        <v>1227</v>
      </c>
    </row>
    <row r="83" spans="1:6">
      <c r="A83" s="61"/>
      <c r="B83" s="55" t="s">
        <v>212</v>
      </c>
      <c r="C83" s="56">
        <v>624</v>
      </c>
      <c r="D83" s="56">
        <v>468</v>
      </c>
      <c r="E83" s="57"/>
      <c r="F83" s="56">
        <f t="shared" si="1"/>
        <v>1092</v>
      </c>
    </row>
    <row r="84" spans="1:6">
      <c r="A84" s="61"/>
      <c r="B84" s="55" t="s">
        <v>213</v>
      </c>
      <c r="C84" s="56">
        <v>404</v>
      </c>
      <c r="D84" s="56">
        <v>133</v>
      </c>
      <c r="E84" s="57"/>
      <c r="F84" s="56">
        <f t="shared" si="1"/>
        <v>537</v>
      </c>
    </row>
    <row r="85" spans="1:6">
      <c r="A85" s="60"/>
      <c r="B85" s="55" t="s">
        <v>214</v>
      </c>
      <c r="C85" s="56">
        <v>318</v>
      </c>
      <c r="D85" s="56">
        <v>112</v>
      </c>
      <c r="E85" s="57"/>
      <c r="F85" s="56">
        <f t="shared" si="1"/>
        <v>430</v>
      </c>
    </row>
    <row r="86" spans="1:6">
      <c r="A86" s="59" t="s">
        <v>95</v>
      </c>
      <c r="B86" s="55" t="s">
        <v>215</v>
      </c>
      <c r="C86" s="56">
        <v>551</v>
      </c>
      <c r="D86" s="56">
        <v>224</v>
      </c>
      <c r="E86" s="57"/>
      <c r="F86" s="56">
        <f t="shared" si="1"/>
        <v>775</v>
      </c>
    </row>
    <row r="87" spans="1:6">
      <c r="A87" s="61"/>
      <c r="B87" s="55" t="s">
        <v>216</v>
      </c>
      <c r="C87" s="56">
        <v>624</v>
      </c>
      <c r="D87" s="56">
        <v>122</v>
      </c>
      <c r="E87" s="57"/>
      <c r="F87" s="56">
        <f t="shared" si="1"/>
        <v>746</v>
      </c>
    </row>
    <row r="88" spans="1:6">
      <c r="A88" s="60"/>
      <c r="B88" s="55" t="s">
        <v>217</v>
      </c>
      <c r="C88" s="56">
        <v>489</v>
      </c>
      <c r="D88" s="56">
        <v>229</v>
      </c>
      <c r="E88" s="57"/>
      <c r="F88" s="56">
        <f t="shared" si="1"/>
        <v>718</v>
      </c>
    </row>
    <row r="89" spans="1:6">
      <c r="A89" s="59" t="s">
        <v>98</v>
      </c>
      <c r="B89" s="63" t="s">
        <v>218</v>
      </c>
      <c r="C89" s="56">
        <v>86</v>
      </c>
      <c r="D89" s="56">
        <v>48</v>
      </c>
      <c r="E89" s="57"/>
      <c r="F89" s="56">
        <f t="shared" si="1"/>
        <v>134</v>
      </c>
    </row>
    <row r="90" spans="1:6">
      <c r="A90" s="61"/>
      <c r="B90" s="63" t="s">
        <v>219</v>
      </c>
      <c r="C90" s="56">
        <v>110</v>
      </c>
      <c r="D90" s="56">
        <v>53</v>
      </c>
      <c r="E90" s="57"/>
      <c r="F90" s="56">
        <f t="shared" si="1"/>
        <v>163</v>
      </c>
    </row>
    <row r="91" spans="1:6">
      <c r="A91" s="61"/>
      <c r="B91" s="63" t="s">
        <v>220</v>
      </c>
      <c r="C91" s="56">
        <v>294</v>
      </c>
      <c r="D91" s="56">
        <v>101</v>
      </c>
      <c r="E91" s="57"/>
      <c r="F91" s="56">
        <f t="shared" si="1"/>
        <v>395</v>
      </c>
    </row>
    <row r="92" spans="1:6">
      <c r="A92" s="61"/>
      <c r="B92" s="63" t="s">
        <v>221</v>
      </c>
      <c r="C92" s="56">
        <v>49</v>
      </c>
      <c r="D92" s="56">
        <v>32</v>
      </c>
      <c r="E92" s="57"/>
      <c r="F92" s="56">
        <f t="shared" si="1"/>
        <v>81</v>
      </c>
    </row>
    <row r="93" spans="1:6">
      <c r="A93" s="61"/>
      <c r="B93" s="63" t="s">
        <v>222</v>
      </c>
      <c r="C93" s="56">
        <v>355</v>
      </c>
      <c r="D93" s="56">
        <v>106</v>
      </c>
      <c r="E93" s="57"/>
      <c r="F93" s="56">
        <f t="shared" ref="F93:F100" si="2">C93+D93+E93</f>
        <v>461</v>
      </c>
    </row>
    <row r="94" spans="1:6">
      <c r="A94" s="60"/>
      <c r="B94" s="63" t="s">
        <v>223</v>
      </c>
      <c r="C94" s="56">
        <v>86</v>
      </c>
      <c r="D94" s="56">
        <v>96</v>
      </c>
      <c r="E94" s="56"/>
      <c r="F94" s="62">
        <f t="shared" si="2"/>
        <v>182</v>
      </c>
    </row>
    <row r="95" spans="1:6">
      <c r="A95" s="59" t="s">
        <v>101</v>
      </c>
      <c r="B95" s="55" t="s">
        <v>224</v>
      </c>
      <c r="C95" s="56">
        <v>1382</v>
      </c>
      <c r="D95" s="56">
        <v>500</v>
      </c>
      <c r="E95" s="57"/>
      <c r="F95" s="56">
        <f t="shared" si="2"/>
        <v>1882</v>
      </c>
    </row>
    <row r="96" spans="1:6">
      <c r="A96" s="61"/>
      <c r="B96" s="55" t="s">
        <v>225</v>
      </c>
      <c r="C96" s="56">
        <v>1089</v>
      </c>
      <c r="D96" s="56">
        <v>287</v>
      </c>
      <c r="E96" s="57"/>
      <c r="F96" s="56">
        <f t="shared" si="2"/>
        <v>1376</v>
      </c>
    </row>
    <row r="97" spans="1:6">
      <c r="A97" s="61"/>
      <c r="B97" s="55" t="s">
        <v>226</v>
      </c>
      <c r="C97" s="56">
        <v>391</v>
      </c>
      <c r="D97" s="56">
        <v>138</v>
      </c>
      <c r="E97" s="57"/>
      <c r="F97" s="56">
        <f t="shared" si="2"/>
        <v>529</v>
      </c>
    </row>
    <row r="98" spans="1:6">
      <c r="A98" s="60"/>
      <c r="B98" s="55" t="s">
        <v>227</v>
      </c>
      <c r="C98" s="56">
        <v>697</v>
      </c>
      <c r="D98" s="56">
        <v>277</v>
      </c>
      <c r="E98" s="57"/>
      <c r="F98" s="56">
        <f t="shared" si="2"/>
        <v>974</v>
      </c>
    </row>
    <row r="99" spans="1:6">
      <c r="A99" s="59" t="s">
        <v>104</v>
      </c>
      <c r="B99" s="55" t="s">
        <v>228</v>
      </c>
      <c r="C99" s="56">
        <v>1003</v>
      </c>
      <c r="D99" s="56">
        <v>452</v>
      </c>
      <c r="E99" s="57"/>
      <c r="F99" s="56">
        <f t="shared" si="2"/>
        <v>1455</v>
      </c>
    </row>
    <row r="100" spans="1:6">
      <c r="A100" s="60"/>
      <c r="B100" s="55" t="s">
        <v>229</v>
      </c>
      <c r="C100" s="56">
        <v>1590</v>
      </c>
      <c r="D100" s="56">
        <v>554</v>
      </c>
      <c r="E100" s="57"/>
      <c r="F100" s="56">
        <f t="shared" si="2"/>
        <v>2144</v>
      </c>
    </row>
  </sheetData>
  <mergeCells count="19">
    <mergeCell ref="B2:F2"/>
    <mergeCell ref="B3:F3"/>
    <mergeCell ref="A29:A32"/>
    <mergeCell ref="A33:A38"/>
    <mergeCell ref="A39:A40"/>
    <mergeCell ref="A41:A42"/>
    <mergeCell ref="A43:A46"/>
    <mergeCell ref="A47:A50"/>
    <mergeCell ref="A51:A53"/>
    <mergeCell ref="A54:A56"/>
    <mergeCell ref="A57:A63"/>
    <mergeCell ref="A64:A69"/>
    <mergeCell ref="A70:A76"/>
    <mergeCell ref="A77:A81"/>
    <mergeCell ref="A82:A85"/>
    <mergeCell ref="A86:A88"/>
    <mergeCell ref="A89:A94"/>
    <mergeCell ref="A95:A98"/>
    <mergeCell ref="A99:A10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workbookViewId="0">
      <selection activeCell="F1" sqref="F1"/>
    </sheetView>
  </sheetViews>
  <sheetFormatPr defaultColWidth="9" defaultRowHeight="14.25" outlineLevelCol="6"/>
  <cols>
    <col min="1" max="1" width="14.25" style="4" customWidth="1"/>
    <col min="2" max="2" width="8.5" style="4" customWidth="1"/>
    <col min="3" max="3" width="12.625" style="4" customWidth="1"/>
    <col min="4" max="4" width="12.625" style="5" customWidth="1"/>
    <col min="5" max="5" width="12.625" style="4" customWidth="1"/>
    <col min="6" max="6" width="12.625" style="6" customWidth="1"/>
    <col min="7" max="7" width="10.625" style="4" customWidth="1"/>
    <col min="8" max="16384" width="9" style="4"/>
  </cols>
  <sheetData>
    <row r="1" ht="30.95" customHeight="1" spans="1:6">
      <c r="A1" s="7" t="s">
        <v>283</v>
      </c>
      <c r="B1" s="7"/>
      <c r="C1" s="7"/>
      <c r="D1" s="8"/>
      <c r="E1" s="7"/>
      <c r="F1" s="9"/>
    </row>
    <row r="2" ht="31.5" spans="1:7">
      <c r="A2" s="10" t="s">
        <v>284</v>
      </c>
      <c r="B2" s="10"/>
      <c r="C2" s="10"/>
      <c r="D2" s="11"/>
      <c r="E2" s="10"/>
      <c r="F2" s="12"/>
      <c r="G2" s="10"/>
    </row>
    <row r="3" ht="23.1" customHeight="1" spans="1:7">
      <c r="A3" s="13" t="s">
        <v>13</v>
      </c>
      <c r="B3" s="13"/>
      <c r="C3" s="13"/>
      <c r="D3" s="14"/>
      <c r="E3" s="13"/>
      <c r="F3" s="15"/>
      <c r="G3" s="13"/>
    </row>
    <row r="4" s="1" customFormat="1" ht="33.95" customHeight="1" spans="1:7">
      <c r="A4" s="16" t="s">
        <v>231</v>
      </c>
      <c r="B4" s="17" t="s">
        <v>285</v>
      </c>
      <c r="C4" s="18"/>
      <c r="D4" s="19" t="s">
        <v>286</v>
      </c>
      <c r="E4" s="20"/>
      <c r="F4" s="21" t="s">
        <v>7</v>
      </c>
      <c r="G4" s="16" t="s">
        <v>287</v>
      </c>
    </row>
    <row r="5" s="1" customFormat="1" ht="24" customHeight="1" spans="1:7">
      <c r="A5" s="22" t="s">
        <v>7</v>
      </c>
      <c r="B5" s="23">
        <f t="shared" ref="B5:F5" si="0">B6</f>
        <v>200</v>
      </c>
      <c r="C5" s="24">
        <f t="shared" si="0"/>
        <v>39660</v>
      </c>
      <c r="D5" s="24">
        <f t="shared" si="0"/>
        <v>8341</v>
      </c>
      <c r="E5" s="24">
        <f t="shared" si="0"/>
        <v>11930</v>
      </c>
      <c r="F5" s="24">
        <f t="shared" si="0"/>
        <v>51590</v>
      </c>
      <c r="G5" s="16"/>
    </row>
    <row r="6" s="2" customFormat="1" ht="24" customHeight="1" spans="1:7">
      <c r="A6" s="22" t="s">
        <v>25</v>
      </c>
      <c r="B6" s="25">
        <f>SUM(B7+B27+B31+B36+B42+B45+B50+B55+B59+B63+B69+B74+B79+B83+B87+B91+B95+B99+B102+B117+B137)</f>
        <v>200</v>
      </c>
      <c r="C6" s="26">
        <f>SUM(C7+C27+C31+C36+C42+C45+C50+C55+C59+C63+C69+C74+C79+C83+C87+C91+C95+C99+C102+C117+C137)</f>
        <v>39660</v>
      </c>
      <c r="D6" s="26">
        <f>SUM(D8+D28+D32+D37+D43+D46+D51+D56+D60+D64+D70+D75+D80+D84+D88+D92+D96+D100+D103+D118+D138)</f>
        <v>8341</v>
      </c>
      <c r="E6" s="26">
        <f>SUM(E7+E27+E31+E36+E42+E45+E50+E55+E59+E63+E69+E74+E79+E83+E87+E91+E95+E99+E102+E117+E137)</f>
        <v>11930</v>
      </c>
      <c r="F6" s="27">
        <f t="shared" ref="F6:F69" si="1">C6+E6</f>
        <v>51590</v>
      </c>
      <c r="G6" s="28"/>
    </row>
    <row r="7" s="2" customFormat="1" ht="24" customHeight="1" spans="1:7">
      <c r="A7" s="29" t="s">
        <v>26</v>
      </c>
      <c r="B7" s="30">
        <f>SUM(B8:B26)</f>
        <v>19</v>
      </c>
      <c r="C7" s="31">
        <f>SUM(C8:C26)</f>
        <v>3000</v>
      </c>
      <c r="D7" s="26">
        <f>SUM(D8:D26)</f>
        <v>3008.3</v>
      </c>
      <c r="E7" s="31">
        <f>11930*D8/8341+0.01</f>
        <v>2335.66</v>
      </c>
      <c r="F7" s="27">
        <f t="shared" si="1"/>
        <v>5335.66</v>
      </c>
      <c r="G7" s="28"/>
    </row>
    <row r="8" s="2" customFormat="1" ht="24" customHeight="1" spans="1:7">
      <c r="A8" s="32" t="s">
        <v>288</v>
      </c>
      <c r="B8" s="33">
        <v>1</v>
      </c>
      <c r="C8" s="34">
        <v>600</v>
      </c>
      <c r="D8" s="34">
        <v>1633</v>
      </c>
      <c r="E8" s="34">
        <f t="shared" ref="E8:E26" si="2">ROUND(E$7/D$7*D8,2)</f>
        <v>1267.87</v>
      </c>
      <c r="F8" s="27">
        <f t="shared" si="1"/>
        <v>1867.87</v>
      </c>
      <c r="G8" s="28"/>
    </row>
    <row r="9" s="2" customFormat="1" ht="24" customHeight="1" spans="1:7">
      <c r="A9" s="28" t="s">
        <v>28</v>
      </c>
      <c r="B9" s="33">
        <v>1</v>
      </c>
      <c r="C9" s="34">
        <v>60</v>
      </c>
      <c r="D9" s="34">
        <v>84.7</v>
      </c>
      <c r="E9" s="34">
        <f t="shared" si="2"/>
        <v>65.76</v>
      </c>
      <c r="F9" s="27">
        <f t="shared" si="1"/>
        <v>125.76</v>
      </c>
      <c r="G9" s="28"/>
    </row>
    <row r="10" s="2" customFormat="1" ht="24" customHeight="1" spans="1:7">
      <c r="A10" s="28" t="s">
        <v>29</v>
      </c>
      <c r="B10" s="33">
        <v>1</v>
      </c>
      <c r="C10" s="34">
        <v>60</v>
      </c>
      <c r="D10" s="34">
        <v>121.7</v>
      </c>
      <c r="E10" s="34">
        <f t="shared" si="2"/>
        <v>94.49</v>
      </c>
      <c r="F10" s="27">
        <f t="shared" si="1"/>
        <v>154.49</v>
      </c>
      <c r="G10" s="28"/>
    </row>
    <row r="11" s="2" customFormat="1" ht="24" customHeight="1" spans="1:7">
      <c r="A11" s="28" t="s">
        <v>31</v>
      </c>
      <c r="B11" s="33">
        <v>1</v>
      </c>
      <c r="C11" s="34">
        <v>60</v>
      </c>
      <c r="D11" s="34">
        <v>95.4</v>
      </c>
      <c r="E11" s="34">
        <f t="shared" si="2"/>
        <v>74.07</v>
      </c>
      <c r="F11" s="27">
        <f t="shared" si="1"/>
        <v>134.07</v>
      </c>
      <c r="G11" s="28"/>
    </row>
    <row r="12" s="2" customFormat="1" ht="24" customHeight="1" spans="1:7">
      <c r="A12" s="28" t="s">
        <v>32</v>
      </c>
      <c r="B12" s="33">
        <v>1</v>
      </c>
      <c r="C12" s="34">
        <v>60</v>
      </c>
      <c r="D12" s="34">
        <v>91.4</v>
      </c>
      <c r="E12" s="34">
        <f t="shared" si="2"/>
        <v>70.96</v>
      </c>
      <c r="F12" s="27">
        <f t="shared" si="1"/>
        <v>130.96</v>
      </c>
      <c r="G12" s="28"/>
    </row>
    <row r="13" s="2" customFormat="1" ht="24" customHeight="1" spans="1:7">
      <c r="A13" s="28" t="s">
        <v>33</v>
      </c>
      <c r="B13" s="33">
        <v>1</v>
      </c>
      <c r="C13" s="34">
        <v>60</v>
      </c>
      <c r="D13" s="34">
        <v>42.9</v>
      </c>
      <c r="E13" s="34">
        <f t="shared" si="2"/>
        <v>33.31</v>
      </c>
      <c r="F13" s="27">
        <f t="shared" si="1"/>
        <v>93.31</v>
      </c>
      <c r="G13" s="28"/>
    </row>
    <row r="14" s="2" customFormat="1" ht="24" customHeight="1" spans="1:7">
      <c r="A14" s="28" t="s">
        <v>34</v>
      </c>
      <c r="B14" s="33">
        <v>1</v>
      </c>
      <c r="C14" s="34">
        <v>60</v>
      </c>
      <c r="D14" s="34">
        <v>90.6</v>
      </c>
      <c r="E14" s="34">
        <f t="shared" si="2"/>
        <v>70.34</v>
      </c>
      <c r="F14" s="27">
        <f t="shared" si="1"/>
        <v>130.34</v>
      </c>
      <c r="G14" s="28"/>
    </row>
    <row r="15" s="2" customFormat="1" ht="24" customHeight="1" spans="1:7">
      <c r="A15" s="28" t="s">
        <v>35</v>
      </c>
      <c r="B15" s="33">
        <v>1</v>
      </c>
      <c r="C15" s="34">
        <v>60</v>
      </c>
      <c r="D15" s="34">
        <v>52.3</v>
      </c>
      <c r="E15" s="34">
        <f t="shared" si="2"/>
        <v>40.61</v>
      </c>
      <c r="F15" s="27">
        <f t="shared" si="1"/>
        <v>100.61</v>
      </c>
      <c r="G15" s="28"/>
    </row>
    <row r="16" s="2" customFormat="1" ht="24" customHeight="1" spans="1:7">
      <c r="A16" s="28" t="s">
        <v>36</v>
      </c>
      <c r="B16" s="33">
        <v>1</v>
      </c>
      <c r="C16" s="34">
        <v>180</v>
      </c>
      <c r="D16" s="34">
        <v>71.4</v>
      </c>
      <c r="E16" s="34">
        <f t="shared" si="2"/>
        <v>55.44</v>
      </c>
      <c r="F16" s="27">
        <f t="shared" si="1"/>
        <v>235.44</v>
      </c>
      <c r="G16" s="28"/>
    </row>
    <row r="17" s="2" customFormat="1" ht="24" customHeight="1" spans="1:7">
      <c r="A17" s="28" t="s">
        <v>37</v>
      </c>
      <c r="B17" s="33">
        <v>1</v>
      </c>
      <c r="C17" s="34">
        <v>180</v>
      </c>
      <c r="D17" s="34">
        <v>146.5</v>
      </c>
      <c r="E17" s="34">
        <f t="shared" si="2"/>
        <v>113.74</v>
      </c>
      <c r="F17" s="27">
        <f t="shared" si="1"/>
        <v>293.74</v>
      </c>
      <c r="G17" s="28"/>
    </row>
    <row r="18" s="2" customFormat="1" ht="24" customHeight="1" spans="1:7">
      <c r="A18" s="28" t="s">
        <v>38</v>
      </c>
      <c r="B18" s="33">
        <v>1</v>
      </c>
      <c r="C18" s="34">
        <v>180</v>
      </c>
      <c r="D18" s="34">
        <v>85.7</v>
      </c>
      <c r="E18" s="34">
        <f t="shared" si="2"/>
        <v>66.54</v>
      </c>
      <c r="F18" s="27">
        <f t="shared" si="1"/>
        <v>246.54</v>
      </c>
      <c r="G18" s="28"/>
    </row>
    <row r="19" s="2" customFormat="1" ht="24" customHeight="1" spans="1:7">
      <c r="A19" s="28" t="s">
        <v>39</v>
      </c>
      <c r="B19" s="33">
        <v>1</v>
      </c>
      <c r="C19" s="34">
        <v>180</v>
      </c>
      <c r="D19" s="34">
        <v>51.1</v>
      </c>
      <c r="E19" s="34">
        <f t="shared" si="2"/>
        <v>39.67</v>
      </c>
      <c r="F19" s="27">
        <f t="shared" si="1"/>
        <v>219.67</v>
      </c>
      <c r="G19" s="28"/>
    </row>
    <row r="20" s="2" customFormat="1" ht="24" customHeight="1" spans="1:7">
      <c r="A20" s="28" t="s">
        <v>40</v>
      </c>
      <c r="B20" s="33">
        <v>1</v>
      </c>
      <c r="C20" s="34">
        <v>180</v>
      </c>
      <c r="D20" s="34">
        <v>26.1</v>
      </c>
      <c r="E20" s="34">
        <f t="shared" si="2"/>
        <v>20.26</v>
      </c>
      <c r="F20" s="27">
        <f t="shared" si="1"/>
        <v>200.26</v>
      </c>
      <c r="G20" s="28"/>
    </row>
    <row r="21" s="2" customFormat="1" ht="24" customHeight="1" spans="1:7">
      <c r="A21" s="28" t="s">
        <v>41</v>
      </c>
      <c r="B21" s="33">
        <v>1</v>
      </c>
      <c r="C21" s="34">
        <v>180</v>
      </c>
      <c r="D21" s="34">
        <v>33.1</v>
      </c>
      <c r="E21" s="34">
        <f t="shared" si="2"/>
        <v>25.7</v>
      </c>
      <c r="F21" s="27">
        <f t="shared" si="1"/>
        <v>205.7</v>
      </c>
      <c r="G21" s="28"/>
    </row>
    <row r="22" s="2" customFormat="1" ht="24" customHeight="1" spans="1:7">
      <c r="A22" s="28" t="s">
        <v>42</v>
      </c>
      <c r="B22" s="33">
        <v>1</v>
      </c>
      <c r="C22" s="34">
        <v>180</v>
      </c>
      <c r="D22" s="34">
        <v>69.7</v>
      </c>
      <c r="E22" s="34">
        <f t="shared" si="2"/>
        <v>54.12</v>
      </c>
      <c r="F22" s="27">
        <f t="shared" si="1"/>
        <v>234.12</v>
      </c>
      <c r="G22" s="28"/>
    </row>
    <row r="23" s="2" customFormat="1" ht="24" customHeight="1" spans="1:7">
      <c r="A23" s="28" t="s">
        <v>43</v>
      </c>
      <c r="B23" s="33">
        <v>1</v>
      </c>
      <c r="C23" s="34">
        <v>180</v>
      </c>
      <c r="D23" s="34">
        <v>106.5</v>
      </c>
      <c r="E23" s="34">
        <f t="shared" si="2"/>
        <v>82.69</v>
      </c>
      <c r="F23" s="27">
        <f t="shared" si="1"/>
        <v>262.69</v>
      </c>
      <c r="G23" s="28"/>
    </row>
    <row r="24" s="2" customFormat="1" ht="24" customHeight="1" spans="1:7">
      <c r="A24" s="28" t="s">
        <v>44</v>
      </c>
      <c r="B24" s="33">
        <v>1</v>
      </c>
      <c r="C24" s="34">
        <v>180</v>
      </c>
      <c r="D24" s="34">
        <v>77.8</v>
      </c>
      <c r="E24" s="34">
        <f t="shared" si="2"/>
        <v>60.4</v>
      </c>
      <c r="F24" s="27">
        <f t="shared" si="1"/>
        <v>240.4</v>
      </c>
      <c r="G24" s="28"/>
    </row>
    <row r="25" s="2" customFormat="1" ht="24" customHeight="1" spans="1:7">
      <c r="A25" s="28" t="s">
        <v>45</v>
      </c>
      <c r="B25" s="33">
        <v>1</v>
      </c>
      <c r="C25" s="34">
        <v>180</v>
      </c>
      <c r="D25" s="34">
        <v>61.9</v>
      </c>
      <c r="E25" s="34">
        <f t="shared" si="2"/>
        <v>48.06</v>
      </c>
      <c r="F25" s="27">
        <f t="shared" si="1"/>
        <v>228.06</v>
      </c>
      <c r="G25" s="28"/>
    </row>
    <row r="26" s="2" customFormat="1" ht="24" customHeight="1" spans="1:7">
      <c r="A26" s="28" t="s">
        <v>46</v>
      </c>
      <c r="B26" s="33">
        <v>1</v>
      </c>
      <c r="C26" s="34">
        <v>180</v>
      </c>
      <c r="D26" s="34">
        <v>66.5</v>
      </c>
      <c r="E26" s="34">
        <f t="shared" si="2"/>
        <v>51.63</v>
      </c>
      <c r="F26" s="27">
        <f t="shared" si="1"/>
        <v>231.63</v>
      </c>
      <c r="G26" s="28"/>
    </row>
    <row r="27" s="2" customFormat="1" ht="24" customHeight="1" spans="1:7">
      <c r="A27" s="29" t="s">
        <v>47</v>
      </c>
      <c r="B27" s="25">
        <f>SUM(B28:B30)+B157+B158+B159+B160</f>
        <v>7</v>
      </c>
      <c r="C27" s="26">
        <f>SUM(C28:C30)+C157+C158+C159+C160</f>
        <v>1560</v>
      </c>
      <c r="D27" s="26">
        <f>SUM(D28:D30)+D157+D158+D159+D160</f>
        <v>709</v>
      </c>
      <c r="E27" s="31">
        <f>11930*D28/8341</f>
        <v>507.04</v>
      </c>
      <c r="F27" s="27">
        <f t="shared" si="1"/>
        <v>2067.04</v>
      </c>
      <c r="G27" s="28"/>
    </row>
    <row r="28" s="2" customFormat="1" ht="24" customHeight="1" spans="1:7">
      <c r="A28" s="32" t="s">
        <v>288</v>
      </c>
      <c r="B28" s="33">
        <v>1</v>
      </c>
      <c r="C28" s="34">
        <v>600</v>
      </c>
      <c r="D28" s="34">
        <v>354.5</v>
      </c>
      <c r="E28" s="34">
        <f t="shared" ref="E28:E30" si="3">ROUND(E$27/D$27*D28,2)</f>
        <v>253.52</v>
      </c>
      <c r="F28" s="27">
        <f t="shared" si="1"/>
        <v>853.52</v>
      </c>
      <c r="G28" s="28"/>
    </row>
    <row r="29" s="2" customFormat="1" ht="24" customHeight="1" spans="1:7">
      <c r="A29" s="32" t="s">
        <v>48</v>
      </c>
      <c r="B29" s="33">
        <v>1</v>
      </c>
      <c r="C29" s="34">
        <v>60</v>
      </c>
      <c r="D29" s="34">
        <v>76</v>
      </c>
      <c r="E29" s="34">
        <f t="shared" si="3"/>
        <v>54.35</v>
      </c>
      <c r="F29" s="27">
        <f t="shared" si="1"/>
        <v>114.35</v>
      </c>
      <c r="G29" s="28"/>
    </row>
    <row r="30" s="2" customFormat="1" ht="24" customHeight="1" spans="1:7">
      <c r="A30" s="32" t="s">
        <v>49</v>
      </c>
      <c r="B30" s="33">
        <v>1</v>
      </c>
      <c r="C30" s="34">
        <v>180</v>
      </c>
      <c r="D30" s="34">
        <v>22.8</v>
      </c>
      <c r="E30" s="34">
        <f t="shared" si="3"/>
        <v>16.31</v>
      </c>
      <c r="F30" s="27">
        <f t="shared" si="1"/>
        <v>196.31</v>
      </c>
      <c r="G30" s="28"/>
    </row>
    <row r="31" s="2" customFormat="1" ht="24" customHeight="1" spans="1:7">
      <c r="A31" s="29" t="s">
        <v>50</v>
      </c>
      <c r="B31" s="35">
        <f>SUM(B32:B35)+B161+B162+B163+B164+B165+B166</f>
        <v>10</v>
      </c>
      <c r="C31" s="36">
        <f>SUM(C32:C35)+C161+C162+C163+C164+C165+C166</f>
        <v>1980</v>
      </c>
      <c r="D31" s="36">
        <f>SUM(D32:D35)+D161+D162+D163+D164+D165+D166</f>
        <v>971.4</v>
      </c>
      <c r="E31" s="31">
        <f>11930*D32/8341</f>
        <v>694.69</v>
      </c>
      <c r="F31" s="27">
        <f t="shared" si="1"/>
        <v>2674.69</v>
      </c>
      <c r="G31" s="28"/>
    </row>
    <row r="32" s="2" customFormat="1" ht="24" customHeight="1" spans="1:7">
      <c r="A32" s="32" t="s">
        <v>288</v>
      </c>
      <c r="B32" s="33">
        <v>1</v>
      </c>
      <c r="C32" s="34">
        <v>600</v>
      </c>
      <c r="D32" s="34">
        <v>485.7</v>
      </c>
      <c r="E32" s="34">
        <f t="shared" ref="E32:E35" si="4">ROUND(E$31/D$31*D32,2)</f>
        <v>347.35</v>
      </c>
      <c r="F32" s="27">
        <f t="shared" si="1"/>
        <v>947.35</v>
      </c>
      <c r="G32" s="28"/>
    </row>
    <row r="33" s="2" customFormat="1" ht="24" customHeight="1" spans="1:7">
      <c r="A33" s="32" t="s">
        <v>51</v>
      </c>
      <c r="B33" s="33">
        <v>1</v>
      </c>
      <c r="C33" s="34">
        <v>60</v>
      </c>
      <c r="D33" s="34">
        <v>94.7</v>
      </c>
      <c r="E33" s="34">
        <f t="shared" si="4"/>
        <v>67.72</v>
      </c>
      <c r="F33" s="27">
        <f t="shared" si="1"/>
        <v>127.72</v>
      </c>
      <c r="G33" s="28"/>
    </row>
    <row r="34" s="2" customFormat="1" ht="24" customHeight="1" spans="1:7">
      <c r="A34" s="32" t="s">
        <v>52</v>
      </c>
      <c r="B34" s="33">
        <v>1</v>
      </c>
      <c r="C34" s="34">
        <v>60</v>
      </c>
      <c r="D34" s="34">
        <v>52.2</v>
      </c>
      <c r="E34" s="34">
        <f t="shared" si="4"/>
        <v>37.33</v>
      </c>
      <c r="F34" s="27">
        <f t="shared" si="1"/>
        <v>97.33</v>
      </c>
      <c r="G34" s="28"/>
    </row>
    <row r="35" s="2" customFormat="1" ht="24" customHeight="1" spans="1:7">
      <c r="A35" s="32" t="s">
        <v>53</v>
      </c>
      <c r="B35" s="33">
        <v>1</v>
      </c>
      <c r="C35" s="34">
        <v>180</v>
      </c>
      <c r="D35" s="34">
        <v>39.3</v>
      </c>
      <c r="E35" s="34">
        <f t="shared" si="4"/>
        <v>28.11</v>
      </c>
      <c r="F35" s="27">
        <f t="shared" si="1"/>
        <v>208.11</v>
      </c>
      <c r="G35" s="28"/>
    </row>
    <row r="36" s="2" customFormat="1" ht="24" customHeight="1" spans="1:7">
      <c r="A36" s="29" t="s">
        <v>54</v>
      </c>
      <c r="B36" s="35">
        <f>SUM(B37:B41)+B167+B168</f>
        <v>7</v>
      </c>
      <c r="C36" s="36">
        <f>SUM(C37:C41)+C167+C168</f>
        <v>1200</v>
      </c>
      <c r="D36" s="36">
        <f>SUM(D37:D41)+D167+D168</f>
        <v>584</v>
      </c>
      <c r="E36" s="31">
        <f>11930*D37/8341</f>
        <v>417.64</v>
      </c>
      <c r="F36" s="27">
        <f t="shared" si="1"/>
        <v>1617.64</v>
      </c>
      <c r="G36" s="28"/>
    </row>
    <row r="37" s="2" customFormat="1" ht="24" customHeight="1" spans="1:7">
      <c r="A37" s="32" t="s">
        <v>288</v>
      </c>
      <c r="B37" s="33">
        <v>1</v>
      </c>
      <c r="C37" s="34">
        <v>600</v>
      </c>
      <c r="D37" s="34">
        <v>292</v>
      </c>
      <c r="E37" s="34">
        <f>ROUND(E$36/D$36*D37-0.01,2)</f>
        <v>208.81</v>
      </c>
      <c r="F37" s="27">
        <f t="shared" si="1"/>
        <v>808.81</v>
      </c>
      <c r="G37" s="28"/>
    </row>
    <row r="38" s="2" customFormat="1" ht="24" customHeight="1" spans="1:7">
      <c r="A38" s="32" t="s">
        <v>55</v>
      </c>
      <c r="B38" s="33">
        <v>1</v>
      </c>
      <c r="C38" s="34">
        <v>60</v>
      </c>
      <c r="D38" s="34">
        <v>50.6</v>
      </c>
      <c r="E38" s="34">
        <f t="shared" ref="E38:E41" si="5">ROUND(E$36/D$36*D38,2)</f>
        <v>36.19</v>
      </c>
      <c r="F38" s="27">
        <f t="shared" si="1"/>
        <v>96.19</v>
      </c>
      <c r="G38" s="28"/>
    </row>
    <row r="39" s="2" customFormat="1" ht="24" customHeight="1" spans="1:7">
      <c r="A39" s="32" t="s">
        <v>56</v>
      </c>
      <c r="B39" s="33">
        <v>1</v>
      </c>
      <c r="C39" s="34">
        <v>60</v>
      </c>
      <c r="D39" s="34">
        <v>29.2</v>
      </c>
      <c r="E39" s="34">
        <f t="shared" si="5"/>
        <v>20.88</v>
      </c>
      <c r="F39" s="27">
        <f t="shared" si="1"/>
        <v>80.88</v>
      </c>
      <c r="G39" s="28"/>
    </row>
    <row r="40" s="2" customFormat="1" ht="24" customHeight="1" spans="1:7">
      <c r="A40" s="32" t="s">
        <v>57</v>
      </c>
      <c r="B40" s="33">
        <v>1</v>
      </c>
      <c r="C40" s="34">
        <v>60</v>
      </c>
      <c r="D40" s="34">
        <v>43</v>
      </c>
      <c r="E40" s="34">
        <f t="shared" si="5"/>
        <v>30.75</v>
      </c>
      <c r="F40" s="27">
        <f t="shared" si="1"/>
        <v>90.75</v>
      </c>
      <c r="G40" s="28"/>
    </row>
    <row r="41" s="2" customFormat="1" ht="24" customHeight="1" spans="1:7">
      <c r="A41" s="32" t="s">
        <v>58</v>
      </c>
      <c r="B41" s="33">
        <v>1</v>
      </c>
      <c r="C41" s="34">
        <v>60</v>
      </c>
      <c r="D41" s="34">
        <v>38.8</v>
      </c>
      <c r="E41" s="34">
        <f t="shared" si="5"/>
        <v>27.75</v>
      </c>
      <c r="F41" s="27">
        <f t="shared" si="1"/>
        <v>87.75</v>
      </c>
      <c r="G41" s="28"/>
    </row>
    <row r="42" s="2" customFormat="1" ht="24" customHeight="1" spans="1:7">
      <c r="A42" s="29" t="s">
        <v>59</v>
      </c>
      <c r="B42" s="35">
        <f>SUM(B43:B44)+B169+B170</f>
        <v>4</v>
      </c>
      <c r="C42" s="36">
        <f>SUM(C43:C44)+C169+C170</f>
        <v>1020</v>
      </c>
      <c r="D42" s="36">
        <f>SUM(D43:D44)+D169+D170</f>
        <v>194.5</v>
      </c>
      <c r="E42" s="31">
        <f>11930*D43/8341</f>
        <v>176.78</v>
      </c>
      <c r="F42" s="27">
        <f t="shared" si="1"/>
        <v>1196.78</v>
      </c>
      <c r="G42" s="28"/>
    </row>
    <row r="43" s="2" customFormat="1" ht="24" customHeight="1" spans="1:7">
      <c r="A43" s="32" t="s">
        <v>288</v>
      </c>
      <c r="B43" s="33">
        <v>1</v>
      </c>
      <c r="C43" s="34">
        <v>600</v>
      </c>
      <c r="D43" s="34">
        <v>123.6</v>
      </c>
      <c r="E43" s="34">
        <f>ROUND(E$42/D$42*D43-0.01,2)</f>
        <v>112.33</v>
      </c>
      <c r="F43" s="27">
        <f t="shared" si="1"/>
        <v>712.33</v>
      </c>
      <c r="G43" s="28"/>
    </row>
    <row r="44" s="2" customFormat="1" ht="24" customHeight="1" spans="1:7">
      <c r="A44" s="32" t="s">
        <v>62</v>
      </c>
      <c r="B44" s="33">
        <v>1</v>
      </c>
      <c r="C44" s="34">
        <v>60</v>
      </c>
      <c r="D44" s="34">
        <v>27.6</v>
      </c>
      <c r="E44" s="34">
        <f>ROUND(E$42/D$42*D44,2)</f>
        <v>25.09</v>
      </c>
      <c r="F44" s="27">
        <f t="shared" si="1"/>
        <v>85.09</v>
      </c>
      <c r="G44" s="28"/>
    </row>
    <row r="45" s="2" customFormat="1" ht="24" customHeight="1" spans="1:7">
      <c r="A45" s="29" t="s">
        <v>63</v>
      </c>
      <c r="B45" s="35">
        <f>SUM(B46:B49)+B171+B172+B173+B174</f>
        <v>8</v>
      </c>
      <c r="C45" s="36">
        <f>SUM(C46:C49)+C171+C172+C173+C174</f>
        <v>1500</v>
      </c>
      <c r="D45" s="36">
        <f>SUM(D46:D49)+D171+D172+D173+D174</f>
        <v>864.8</v>
      </c>
      <c r="E45" s="31">
        <f>11930*D46/8341</f>
        <v>618.45</v>
      </c>
      <c r="F45" s="27">
        <f t="shared" si="1"/>
        <v>2118.45</v>
      </c>
      <c r="G45" s="28"/>
    </row>
    <row r="46" s="2" customFormat="1" ht="24" customHeight="1" spans="1:7">
      <c r="A46" s="32" t="s">
        <v>288</v>
      </c>
      <c r="B46" s="33">
        <v>1</v>
      </c>
      <c r="C46" s="34">
        <v>600</v>
      </c>
      <c r="D46" s="34">
        <v>432.4</v>
      </c>
      <c r="E46" s="34">
        <f>ROUND(E$45/D$45*D46-0.01,2)</f>
        <v>309.22</v>
      </c>
      <c r="F46" s="27">
        <f t="shared" si="1"/>
        <v>909.22</v>
      </c>
      <c r="G46" s="28"/>
    </row>
    <row r="47" s="2" customFormat="1" ht="24" customHeight="1" spans="1:7">
      <c r="A47" s="32" t="s">
        <v>64</v>
      </c>
      <c r="B47" s="33">
        <v>1</v>
      </c>
      <c r="C47" s="34">
        <v>60</v>
      </c>
      <c r="D47" s="34">
        <v>62</v>
      </c>
      <c r="E47" s="34">
        <f t="shared" ref="E47:E49" si="6">ROUND(E$45/D$45*D47,2)</f>
        <v>44.34</v>
      </c>
      <c r="F47" s="27">
        <f t="shared" si="1"/>
        <v>104.34</v>
      </c>
      <c r="G47" s="28"/>
    </row>
    <row r="48" s="2" customFormat="1" ht="24" customHeight="1" spans="1:7">
      <c r="A48" s="32" t="s">
        <v>65</v>
      </c>
      <c r="B48" s="33">
        <v>1</v>
      </c>
      <c r="C48" s="34">
        <v>60</v>
      </c>
      <c r="D48" s="34">
        <v>46.9</v>
      </c>
      <c r="E48" s="34">
        <f t="shared" si="6"/>
        <v>33.54</v>
      </c>
      <c r="F48" s="27">
        <f t="shared" si="1"/>
        <v>93.54</v>
      </c>
      <c r="G48" s="28"/>
    </row>
    <row r="49" s="2" customFormat="1" ht="24" customHeight="1" spans="1:7">
      <c r="A49" s="32" t="s">
        <v>66</v>
      </c>
      <c r="B49" s="33">
        <v>1</v>
      </c>
      <c r="C49" s="34">
        <v>60</v>
      </c>
      <c r="D49" s="34">
        <v>38.5</v>
      </c>
      <c r="E49" s="34">
        <f t="shared" si="6"/>
        <v>27.53</v>
      </c>
      <c r="F49" s="27">
        <f t="shared" si="1"/>
        <v>87.53</v>
      </c>
      <c r="G49" s="28"/>
    </row>
    <row r="50" s="2" customFormat="1" ht="24" customHeight="1" spans="1:7">
      <c r="A50" s="29" t="s">
        <v>67</v>
      </c>
      <c r="B50" s="35">
        <f>SUM(B51:B54)+B175+B176+B177+B178</f>
        <v>8</v>
      </c>
      <c r="C50" s="36">
        <f>SUM(C51:C54)+C175+C176+C177+C178</f>
        <v>1500</v>
      </c>
      <c r="D50" s="36">
        <f>SUM(D51:D54)+D175+D176+D177+D178</f>
        <v>533.4</v>
      </c>
      <c r="E50" s="31">
        <f>11930*D51/8341</f>
        <v>381.46</v>
      </c>
      <c r="F50" s="27">
        <f t="shared" si="1"/>
        <v>1881.46</v>
      </c>
      <c r="G50" s="28"/>
    </row>
    <row r="51" s="2" customFormat="1" ht="24" customHeight="1" spans="1:7">
      <c r="A51" s="32" t="s">
        <v>288</v>
      </c>
      <c r="B51" s="33">
        <v>1</v>
      </c>
      <c r="C51" s="34">
        <v>600</v>
      </c>
      <c r="D51" s="34">
        <v>266.7</v>
      </c>
      <c r="E51" s="34">
        <f t="shared" ref="E51:E54" si="7">ROUND(E$50/D$50*D51,2)</f>
        <v>190.73</v>
      </c>
      <c r="F51" s="27">
        <f t="shared" si="1"/>
        <v>790.73</v>
      </c>
      <c r="G51" s="28"/>
    </row>
    <row r="52" s="2" customFormat="1" ht="24" customHeight="1" spans="1:7">
      <c r="A52" s="32" t="s">
        <v>68</v>
      </c>
      <c r="B52" s="33">
        <v>1</v>
      </c>
      <c r="C52" s="34">
        <v>60</v>
      </c>
      <c r="D52" s="34">
        <v>55.6</v>
      </c>
      <c r="E52" s="34">
        <f t="shared" si="7"/>
        <v>39.76</v>
      </c>
      <c r="F52" s="27">
        <f t="shared" si="1"/>
        <v>99.76</v>
      </c>
      <c r="G52" s="28"/>
    </row>
    <row r="53" s="2" customFormat="1" ht="24" customHeight="1" spans="1:7">
      <c r="A53" s="32" t="s">
        <v>69</v>
      </c>
      <c r="B53" s="33">
        <v>1</v>
      </c>
      <c r="C53" s="34">
        <v>60</v>
      </c>
      <c r="D53" s="34">
        <v>18.6</v>
      </c>
      <c r="E53" s="34">
        <f t="shared" si="7"/>
        <v>13.3</v>
      </c>
      <c r="F53" s="27">
        <f t="shared" si="1"/>
        <v>73.3</v>
      </c>
      <c r="G53" s="28"/>
    </row>
    <row r="54" s="2" customFormat="1" ht="24" customHeight="1" spans="1:7">
      <c r="A54" s="32" t="s">
        <v>70</v>
      </c>
      <c r="B54" s="33">
        <v>1</v>
      </c>
      <c r="C54" s="34">
        <v>60</v>
      </c>
      <c r="D54" s="34">
        <v>19</v>
      </c>
      <c r="E54" s="34">
        <f t="shared" si="7"/>
        <v>13.59</v>
      </c>
      <c r="F54" s="27">
        <f t="shared" si="1"/>
        <v>73.59</v>
      </c>
      <c r="G54" s="28"/>
    </row>
    <row r="55" s="2" customFormat="1" ht="24" customHeight="1" spans="1:7">
      <c r="A55" s="29" t="s">
        <v>71</v>
      </c>
      <c r="B55" s="35">
        <f>SUM(B56:B58)+B179+B180+B181</f>
        <v>6</v>
      </c>
      <c r="C55" s="36">
        <f>SUM(C56:C58)+C179+C180+C181</f>
        <v>1260</v>
      </c>
      <c r="D55" s="36">
        <f>SUM(D56:D58)+D179+D180+D181</f>
        <v>640.4</v>
      </c>
      <c r="E55" s="31">
        <f>11930*D56/8341</f>
        <v>457.98</v>
      </c>
      <c r="F55" s="27">
        <f t="shared" si="1"/>
        <v>1717.98</v>
      </c>
      <c r="G55" s="28"/>
    </row>
    <row r="56" s="2" customFormat="1" ht="24" customHeight="1" spans="1:7">
      <c r="A56" s="32" t="s">
        <v>288</v>
      </c>
      <c r="B56" s="33">
        <v>1</v>
      </c>
      <c r="C56" s="34">
        <v>600</v>
      </c>
      <c r="D56" s="34">
        <v>320.2</v>
      </c>
      <c r="E56" s="34">
        <f>ROUND(E$55/D$55*D56+0.01,2)</f>
        <v>229</v>
      </c>
      <c r="F56" s="27">
        <f t="shared" si="1"/>
        <v>829</v>
      </c>
      <c r="G56" s="28"/>
    </row>
    <row r="57" s="2" customFormat="1" ht="24" customHeight="1" spans="1:7">
      <c r="A57" s="32" t="s">
        <v>72</v>
      </c>
      <c r="B57" s="33">
        <v>1</v>
      </c>
      <c r="C57" s="34">
        <v>60</v>
      </c>
      <c r="D57" s="34">
        <v>68.1</v>
      </c>
      <c r="E57" s="34">
        <f>ROUND(E$55/D$55*D57,2)</f>
        <v>48.7</v>
      </c>
      <c r="F57" s="27">
        <f t="shared" si="1"/>
        <v>108.7</v>
      </c>
      <c r="G57" s="28"/>
    </row>
    <row r="58" s="2" customFormat="1" ht="24" customHeight="1" spans="1:7">
      <c r="A58" s="32" t="s">
        <v>73</v>
      </c>
      <c r="B58" s="33">
        <v>1</v>
      </c>
      <c r="C58" s="34">
        <v>60</v>
      </c>
      <c r="D58" s="34">
        <v>64.3</v>
      </c>
      <c r="E58" s="34">
        <f>ROUND(E$55/D$55*D58,2)</f>
        <v>45.98</v>
      </c>
      <c r="F58" s="27">
        <f t="shared" si="1"/>
        <v>105.98</v>
      </c>
      <c r="G58" s="28"/>
    </row>
    <row r="59" s="2" customFormat="1" ht="24" customHeight="1" spans="1:7">
      <c r="A59" s="29" t="s">
        <v>74</v>
      </c>
      <c r="B59" s="35">
        <f>SUM(B60:B62)+B182+B183+B184</f>
        <v>6</v>
      </c>
      <c r="C59" s="36">
        <f>SUM(C60:C62)+C182+C183+C184</f>
        <v>1260</v>
      </c>
      <c r="D59" s="36">
        <f>SUM(D60:D62)+D182+D183+D184</f>
        <v>739.8</v>
      </c>
      <c r="E59" s="31">
        <f>11930*D60/8341</f>
        <v>529.06</v>
      </c>
      <c r="F59" s="27">
        <f t="shared" si="1"/>
        <v>1789.06</v>
      </c>
      <c r="G59" s="28"/>
    </row>
    <row r="60" s="2" customFormat="1" ht="24" customHeight="1" spans="1:7">
      <c r="A60" s="32" t="s">
        <v>288</v>
      </c>
      <c r="B60" s="33">
        <v>1</v>
      </c>
      <c r="C60" s="34">
        <v>600</v>
      </c>
      <c r="D60" s="34">
        <v>369.9</v>
      </c>
      <c r="E60" s="34">
        <f>ROUND(E$59/D$59*D60+0.01,2)</f>
        <v>264.54</v>
      </c>
      <c r="F60" s="27">
        <f t="shared" si="1"/>
        <v>864.54</v>
      </c>
      <c r="G60" s="28"/>
    </row>
    <row r="61" s="2" customFormat="1" ht="24" customHeight="1" spans="1:7">
      <c r="A61" s="32" t="s">
        <v>289</v>
      </c>
      <c r="B61" s="33">
        <v>1</v>
      </c>
      <c r="C61" s="34">
        <v>60</v>
      </c>
      <c r="D61" s="34">
        <v>53.14</v>
      </c>
      <c r="E61" s="34">
        <f>ROUND(E$59/D$59*D61,2)</f>
        <v>38</v>
      </c>
      <c r="F61" s="27">
        <f t="shared" si="1"/>
        <v>98</v>
      </c>
      <c r="G61" s="28"/>
    </row>
    <row r="62" s="2" customFormat="1" ht="24" customHeight="1" spans="1:7">
      <c r="A62" s="32" t="s">
        <v>76</v>
      </c>
      <c r="B62" s="33">
        <v>1</v>
      </c>
      <c r="C62" s="34">
        <v>60</v>
      </c>
      <c r="D62" s="34">
        <v>79.73</v>
      </c>
      <c r="E62" s="34">
        <f>ROUND(E$59/D$59*D62,2)</f>
        <v>57.02</v>
      </c>
      <c r="F62" s="27">
        <f t="shared" si="1"/>
        <v>117.02</v>
      </c>
      <c r="G62" s="28"/>
    </row>
    <row r="63" s="2" customFormat="1" ht="24" customHeight="1" spans="1:7">
      <c r="A63" s="29" t="s">
        <v>77</v>
      </c>
      <c r="B63" s="35">
        <f>SUM(B64:B68)+B185+B186+B187+B188+B189+B190+B191</f>
        <v>12</v>
      </c>
      <c r="C63" s="36">
        <f>SUM(C64:C68)+C185+C186+C187+C188+C189+C190+C191</f>
        <v>2100</v>
      </c>
      <c r="D63" s="36">
        <f>SUM(D64:D68)+D185+D186+D187+D188+D189+D190+D191</f>
        <v>653.4</v>
      </c>
      <c r="E63" s="31">
        <f>11930*D64/8341</f>
        <v>467.27</v>
      </c>
      <c r="F63" s="27">
        <f t="shared" si="1"/>
        <v>2567.27</v>
      </c>
      <c r="G63" s="28"/>
    </row>
    <row r="64" s="2" customFormat="1" ht="24" customHeight="1" spans="1:7">
      <c r="A64" s="32" t="s">
        <v>288</v>
      </c>
      <c r="B64" s="33">
        <v>1</v>
      </c>
      <c r="C64" s="34">
        <v>600</v>
      </c>
      <c r="D64" s="34">
        <v>326.7</v>
      </c>
      <c r="E64" s="34">
        <f>ROUND(E$63/D$63*D64-0.02,2)</f>
        <v>233.62</v>
      </c>
      <c r="F64" s="27">
        <f t="shared" si="1"/>
        <v>833.62</v>
      </c>
      <c r="G64" s="28"/>
    </row>
    <row r="65" s="2" customFormat="1" ht="24" customHeight="1" spans="1:7">
      <c r="A65" s="32" t="s">
        <v>290</v>
      </c>
      <c r="B65" s="33">
        <v>1</v>
      </c>
      <c r="C65" s="34">
        <v>60</v>
      </c>
      <c r="D65" s="34">
        <v>69.1</v>
      </c>
      <c r="E65" s="34">
        <f t="shared" ref="E65:E68" si="8">ROUND(E$63/D$63*D65,2)</f>
        <v>49.42</v>
      </c>
      <c r="F65" s="27">
        <f t="shared" si="1"/>
        <v>109.42</v>
      </c>
      <c r="G65" s="28"/>
    </row>
    <row r="66" s="2" customFormat="1" ht="24" customHeight="1" spans="1:7">
      <c r="A66" s="32" t="s">
        <v>78</v>
      </c>
      <c r="B66" s="33">
        <v>1</v>
      </c>
      <c r="C66" s="34">
        <v>60</v>
      </c>
      <c r="D66" s="34">
        <v>17.1</v>
      </c>
      <c r="E66" s="34">
        <f t="shared" si="8"/>
        <v>12.23</v>
      </c>
      <c r="F66" s="27">
        <f t="shared" si="1"/>
        <v>72.23</v>
      </c>
      <c r="G66" s="28"/>
    </row>
    <row r="67" s="2" customFormat="1" ht="24" customHeight="1" spans="1:7">
      <c r="A67" s="32" t="s">
        <v>79</v>
      </c>
      <c r="B67" s="33">
        <v>1</v>
      </c>
      <c r="C67" s="34">
        <v>60</v>
      </c>
      <c r="D67" s="34">
        <v>31</v>
      </c>
      <c r="E67" s="34">
        <f t="shared" si="8"/>
        <v>22.17</v>
      </c>
      <c r="F67" s="27">
        <f t="shared" si="1"/>
        <v>82.17</v>
      </c>
      <c r="G67" s="28"/>
    </row>
    <row r="68" s="2" customFormat="1" ht="24" customHeight="1" spans="1:7">
      <c r="A68" s="32" t="s">
        <v>80</v>
      </c>
      <c r="B68" s="33">
        <v>1</v>
      </c>
      <c r="C68" s="34">
        <v>60</v>
      </c>
      <c r="D68" s="34">
        <v>4.6</v>
      </c>
      <c r="E68" s="34">
        <f t="shared" si="8"/>
        <v>3.29</v>
      </c>
      <c r="F68" s="27">
        <f t="shared" si="1"/>
        <v>63.29</v>
      </c>
      <c r="G68" s="28"/>
    </row>
    <row r="69" s="2" customFormat="1" ht="24" customHeight="1" spans="1:7">
      <c r="A69" s="29" t="s">
        <v>81</v>
      </c>
      <c r="B69" s="35">
        <f>SUM(B70:B73)+B192+B193+B194+B195+B196+B197</f>
        <v>10</v>
      </c>
      <c r="C69" s="36">
        <f>SUM(C70:C73)+C192+C193+C194+C195+C196+C197</f>
        <v>1860</v>
      </c>
      <c r="D69" s="36">
        <f>SUM(D70:D73)+D192+D193+D194+D195+D196+D197</f>
        <v>1288</v>
      </c>
      <c r="E69" s="31">
        <f>11930*D70/8341</f>
        <v>921.1</v>
      </c>
      <c r="F69" s="27">
        <f t="shared" si="1"/>
        <v>2781.1</v>
      </c>
      <c r="G69" s="28"/>
    </row>
    <row r="70" s="2" customFormat="1" ht="24" customHeight="1" spans="1:7">
      <c r="A70" s="32" t="s">
        <v>288</v>
      </c>
      <c r="B70" s="33">
        <v>1</v>
      </c>
      <c r="C70" s="34">
        <v>600</v>
      </c>
      <c r="D70" s="34">
        <v>644</v>
      </c>
      <c r="E70" s="34">
        <f>ROUND(E$69/D$69*D70+0.01,2)</f>
        <v>460.56</v>
      </c>
      <c r="F70" s="27">
        <f t="shared" ref="F70:F133" si="9">C70+E70</f>
        <v>1060.56</v>
      </c>
      <c r="G70" s="28"/>
    </row>
    <row r="71" s="2" customFormat="1" ht="24" customHeight="1" spans="1:7">
      <c r="A71" s="32" t="s">
        <v>82</v>
      </c>
      <c r="B71" s="33">
        <v>1</v>
      </c>
      <c r="C71" s="34">
        <v>60</v>
      </c>
      <c r="D71" s="34">
        <v>72</v>
      </c>
      <c r="E71" s="34">
        <f t="shared" ref="E71:E73" si="10">ROUND(E$69/D$69*D71,2)</f>
        <v>51.49</v>
      </c>
      <c r="F71" s="27">
        <f t="shared" si="9"/>
        <v>111.49</v>
      </c>
      <c r="G71" s="28"/>
    </row>
    <row r="72" s="2" customFormat="1" ht="24" customHeight="1" spans="1:7">
      <c r="A72" s="32" t="s">
        <v>83</v>
      </c>
      <c r="B72" s="33">
        <v>1</v>
      </c>
      <c r="C72" s="34">
        <v>60</v>
      </c>
      <c r="D72" s="34">
        <v>61.4</v>
      </c>
      <c r="E72" s="34">
        <f t="shared" si="10"/>
        <v>43.91</v>
      </c>
      <c r="F72" s="27">
        <f t="shared" si="9"/>
        <v>103.91</v>
      </c>
      <c r="G72" s="28"/>
    </row>
    <row r="73" s="2" customFormat="1" ht="24" customHeight="1" spans="1:7">
      <c r="A73" s="32" t="s">
        <v>84</v>
      </c>
      <c r="B73" s="33">
        <v>1</v>
      </c>
      <c r="C73" s="34">
        <v>60</v>
      </c>
      <c r="D73" s="34">
        <v>62.3</v>
      </c>
      <c r="E73" s="34">
        <f t="shared" si="10"/>
        <v>44.55</v>
      </c>
      <c r="F73" s="27">
        <f t="shared" si="9"/>
        <v>104.55</v>
      </c>
      <c r="G73" s="28"/>
    </row>
    <row r="74" s="2" customFormat="1" ht="24" customHeight="1" spans="1:7">
      <c r="A74" s="29" t="s">
        <v>85</v>
      </c>
      <c r="B74" s="35">
        <f>SUM(B75:B78)+B198+B199+B200+B201+B202+B203+B204</f>
        <v>11</v>
      </c>
      <c r="C74" s="36">
        <f>SUM(C75:C78)+C198+C199+C200+C201+C202+C203+C204</f>
        <v>2160</v>
      </c>
      <c r="D74" s="36">
        <f>SUM(D75:D78)+D198+D199+D200+D201+D202+D203+D204</f>
        <v>911.2</v>
      </c>
      <c r="E74" s="31">
        <f>11930*D75/8341</f>
        <v>651.64</v>
      </c>
      <c r="F74" s="27">
        <f t="shared" si="9"/>
        <v>2811.64</v>
      </c>
      <c r="G74" s="28"/>
    </row>
    <row r="75" s="2" customFormat="1" ht="24" customHeight="1" spans="1:7">
      <c r="A75" s="32" t="s">
        <v>288</v>
      </c>
      <c r="B75" s="33">
        <v>1</v>
      </c>
      <c r="C75" s="34">
        <v>600</v>
      </c>
      <c r="D75" s="34">
        <v>455.6</v>
      </c>
      <c r="E75" s="34">
        <f t="shared" ref="E75:E78" si="11">ROUND(E$74/D$74*D75,2)</f>
        <v>325.82</v>
      </c>
      <c r="F75" s="27">
        <f t="shared" si="9"/>
        <v>925.82</v>
      </c>
      <c r="G75" s="28"/>
    </row>
    <row r="76" s="2" customFormat="1" ht="24" customHeight="1" spans="1:7">
      <c r="A76" s="32" t="s">
        <v>86</v>
      </c>
      <c r="B76" s="33">
        <v>1</v>
      </c>
      <c r="C76" s="34">
        <v>60</v>
      </c>
      <c r="D76" s="34">
        <v>89.2</v>
      </c>
      <c r="E76" s="34">
        <f t="shared" si="11"/>
        <v>63.79</v>
      </c>
      <c r="F76" s="27">
        <f t="shared" si="9"/>
        <v>123.79</v>
      </c>
      <c r="G76" s="28"/>
    </row>
    <row r="77" s="2" customFormat="1" ht="24" customHeight="1" spans="1:7">
      <c r="A77" s="32" t="s">
        <v>87</v>
      </c>
      <c r="B77" s="33">
        <v>1</v>
      </c>
      <c r="C77" s="34">
        <v>180</v>
      </c>
      <c r="D77" s="34">
        <v>78.2</v>
      </c>
      <c r="E77" s="34">
        <f t="shared" si="11"/>
        <v>55.92</v>
      </c>
      <c r="F77" s="27">
        <f t="shared" si="9"/>
        <v>235.92</v>
      </c>
      <c r="G77" s="28"/>
    </row>
    <row r="78" s="2" customFormat="1" ht="24" customHeight="1" spans="1:7">
      <c r="A78" s="32" t="s">
        <v>88</v>
      </c>
      <c r="B78" s="33">
        <v>1</v>
      </c>
      <c r="C78" s="34">
        <v>60</v>
      </c>
      <c r="D78" s="34">
        <v>34.8</v>
      </c>
      <c r="E78" s="34">
        <f t="shared" si="11"/>
        <v>24.89</v>
      </c>
      <c r="F78" s="27">
        <f t="shared" si="9"/>
        <v>84.89</v>
      </c>
      <c r="G78" s="28"/>
    </row>
    <row r="79" s="2" customFormat="1" ht="24" customHeight="1" spans="1:7">
      <c r="A79" s="29" t="s">
        <v>89</v>
      </c>
      <c r="B79" s="35">
        <f>SUM(B80:B82)+B205+B206+B207+B208</f>
        <v>7</v>
      </c>
      <c r="C79" s="36">
        <f>SUM(C80:C82)+C205+C206+C207+C208</f>
        <v>1440</v>
      </c>
      <c r="D79" s="36">
        <f>SUM(D80:D82)+D205+D206+D207+D208</f>
        <v>648.2</v>
      </c>
      <c r="E79" s="31">
        <f>11930*D80/8341</f>
        <v>463.56</v>
      </c>
      <c r="F79" s="27">
        <f t="shared" si="9"/>
        <v>1903.56</v>
      </c>
      <c r="G79" s="28"/>
    </row>
    <row r="80" s="2" customFormat="1" ht="24" customHeight="1" spans="1:7">
      <c r="A80" s="32" t="s">
        <v>288</v>
      </c>
      <c r="B80" s="33">
        <v>1</v>
      </c>
      <c r="C80" s="34">
        <v>600</v>
      </c>
      <c r="D80" s="34">
        <v>324.1</v>
      </c>
      <c r="E80" s="34">
        <f t="shared" ref="E80:E82" si="12">ROUND(E$79/D$79*D80,2)</f>
        <v>231.78</v>
      </c>
      <c r="F80" s="27">
        <f t="shared" si="9"/>
        <v>831.78</v>
      </c>
      <c r="G80" s="28"/>
    </row>
    <row r="81" s="2" customFormat="1" ht="24" customHeight="1" spans="1:7">
      <c r="A81" s="32" t="s">
        <v>91</v>
      </c>
      <c r="B81" s="33">
        <v>1</v>
      </c>
      <c r="C81" s="34">
        <v>60</v>
      </c>
      <c r="D81" s="34">
        <v>25.9</v>
      </c>
      <c r="E81" s="34">
        <f t="shared" si="12"/>
        <v>18.52</v>
      </c>
      <c r="F81" s="27">
        <f t="shared" si="9"/>
        <v>78.52</v>
      </c>
      <c r="G81" s="28"/>
    </row>
    <row r="82" s="2" customFormat="1" ht="24" customHeight="1" spans="1:7">
      <c r="A82" s="32" t="s">
        <v>90</v>
      </c>
      <c r="B82" s="33">
        <v>1</v>
      </c>
      <c r="C82" s="34">
        <v>60</v>
      </c>
      <c r="D82" s="34">
        <v>62.8</v>
      </c>
      <c r="E82" s="34">
        <f t="shared" si="12"/>
        <v>44.91</v>
      </c>
      <c r="F82" s="27">
        <f t="shared" si="9"/>
        <v>104.91</v>
      </c>
      <c r="G82" s="28"/>
    </row>
    <row r="83" s="2" customFormat="1" ht="24" customHeight="1" spans="1:7">
      <c r="A83" s="29" t="s">
        <v>92</v>
      </c>
      <c r="B83" s="35">
        <f>SUM(B84:B86)+B209+B210+B211+B212+B213</f>
        <v>8</v>
      </c>
      <c r="C83" s="36">
        <f>SUM(C84:C86)+C209+C210+C211+C212+C213</f>
        <v>1740</v>
      </c>
      <c r="D83" s="36">
        <f>SUM(D84:D86)+D209+D210+D211+D212+D213</f>
        <v>1144</v>
      </c>
      <c r="E83" s="31">
        <f>11930*D84/8341</f>
        <v>818.12</v>
      </c>
      <c r="F83" s="27">
        <f t="shared" si="9"/>
        <v>2558.12</v>
      </c>
      <c r="G83" s="28"/>
    </row>
    <row r="84" s="2" customFormat="1" ht="24" customHeight="1" spans="1:7">
      <c r="A84" s="32" t="s">
        <v>288</v>
      </c>
      <c r="B84" s="33">
        <v>1</v>
      </c>
      <c r="C84" s="34">
        <v>600</v>
      </c>
      <c r="D84" s="34">
        <v>572</v>
      </c>
      <c r="E84" s="34">
        <f t="shared" ref="E84:E86" si="13">ROUND(E$83/D$83*D84,2)</f>
        <v>409.06</v>
      </c>
      <c r="F84" s="27">
        <f t="shared" si="9"/>
        <v>1009.06</v>
      </c>
      <c r="G84" s="28"/>
    </row>
    <row r="85" s="2" customFormat="1" ht="24" customHeight="1" spans="1:7">
      <c r="A85" s="32" t="s">
        <v>93</v>
      </c>
      <c r="B85" s="33">
        <v>1</v>
      </c>
      <c r="C85" s="34">
        <v>60</v>
      </c>
      <c r="D85" s="34">
        <v>78.2</v>
      </c>
      <c r="E85" s="34">
        <f t="shared" si="13"/>
        <v>55.92</v>
      </c>
      <c r="F85" s="27">
        <f t="shared" si="9"/>
        <v>115.92</v>
      </c>
      <c r="G85" s="28"/>
    </row>
    <row r="86" s="2" customFormat="1" ht="24" customHeight="1" spans="1:7">
      <c r="A86" s="32" t="s">
        <v>94</v>
      </c>
      <c r="B86" s="33">
        <v>1</v>
      </c>
      <c r="C86" s="34">
        <v>180</v>
      </c>
      <c r="D86" s="34">
        <v>104.6</v>
      </c>
      <c r="E86" s="34">
        <f t="shared" si="13"/>
        <v>74.8</v>
      </c>
      <c r="F86" s="27">
        <f t="shared" si="9"/>
        <v>254.8</v>
      </c>
      <c r="G86" s="28"/>
    </row>
    <row r="87" s="2" customFormat="1" ht="24" customHeight="1" spans="1:7">
      <c r="A87" s="29" t="s">
        <v>95</v>
      </c>
      <c r="B87" s="35">
        <f>SUM(B88:B90)+B214+B215+B216</f>
        <v>6</v>
      </c>
      <c r="C87" s="36">
        <f>SUM(C88:C90)+C214+C215+C216</f>
        <v>1260</v>
      </c>
      <c r="D87" s="36">
        <f>SUM(D88:D90)+D214+D215+D216</f>
        <v>664.4</v>
      </c>
      <c r="E87" s="31">
        <f>11930*D88/8341</f>
        <v>475.14</v>
      </c>
      <c r="F87" s="27">
        <f t="shared" si="9"/>
        <v>1735.14</v>
      </c>
      <c r="G87" s="28"/>
    </row>
    <row r="88" s="2" customFormat="1" ht="24" customHeight="1" spans="1:7">
      <c r="A88" s="32" t="s">
        <v>288</v>
      </c>
      <c r="B88" s="33">
        <v>1</v>
      </c>
      <c r="C88" s="34">
        <v>600</v>
      </c>
      <c r="D88" s="34">
        <v>332.2</v>
      </c>
      <c r="E88" s="34">
        <f>ROUND(E$87/D$87*D88-0.01,2)</f>
        <v>237.56</v>
      </c>
      <c r="F88" s="27">
        <f t="shared" si="9"/>
        <v>837.56</v>
      </c>
      <c r="G88" s="28"/>
    </row>
    <row r="89" s="2" customFormat="1" ht="24" customHeight="1" spans="1:7">
      <c r="A89" s="32" t="s">
        <v>96</v>
      </c>
      <c r="B89" s="33">
        <v>1</v>
      </c>
      <c r="C89" s="34">
        <v>60</v>
      </c>
      <c r="D89" s="34">
        <v>73.8</v>
      </c>
      <c r="E89" s="34">
        <f>ROUND(E$87/D$87*D89,2)</f>
        <v>52.78</v>
      </c>
      <c r="F89" s="27">
        <f t="shared" si="9"/>
        <v>112.78</v>
      </c>
      <c r="G89" s="28"/>
    </row>
    <row r="90" s="2" customFormat="1" ht="24" customHeight="1" spans="1:7">
      <c r="A90" s="32" t="s">
        <v>97</v>
      </c>
      <c r="B90" s="33">
        <v>1</v>
      </c>
      <c r="C90" s="34">
        <v>60</v>
      </c>
      <c r="D90" s="34">
        <v>48.8</v>
      </c>
      <c r="E90" s="34">
        <f>ROUND(E$87/D$87*D90,2)</f>
        <v>34.9</v>
      </c>
      <c r="F90" s="27">
        <f t="shared" si="9"/>
        <v>94.9</v>
      </c>
      <c r="G90" s="28"/>
    </row>
    <row r="91" s="2" customFormat="1" ht="24" customHeight="1" spans="1:7">
      <c r="A91" s="29" t="s">
        <v>98</v>
      </c>
      <c r="B91" s="35">
        <f>SUM(B92:B94)+B217+B218+B219+B220+B221+B222</f>
        <v>9</v>
      </c>
      <c r="C91" s="36">
        <f>SUM(C92:C94)+C217+C218+C219+C220+C221+C222</f>
        <v>1800</v>
      </c>
      <c r="D91" s="36">
        <f>SUM(D92:D94)+D217+D218+D219+D220+D221+D222</f>
        <v>308</v>
      </c>
      <c r="E91" s="31">
        <f>11930*D92/8341</f>
        <v>220.26</v>
      </c>
      <c r="F91" s="27">
        <f t="shared" si="9"/>
        <v>2020.26</v>
      </c>
      <c r="G91" s="28"/>
    </row>
    <row r="92" s="2" customFormat="1" ht="24" customHeight="1" spans="1:7">
      <c r="A92" s="32" t="s">
        <v>288</v>
      </c>
      <c r="B92" s="33">
        <v>1</v>
      </c>
      <c r="C92" s="34">
        <v>600</v>
      </c>
      <c r="D92" s="34">
        <v>154</v>
      </c>
      <c r="E92" s="34">
        <f t="shared" ref="E92:E94" si="14">ROUND(E$91/D$91*D92,2)</f>
        <v>110.13</v>
      </c>
      <c r="F92" s="27">
        <f t="shared" si="9"/>
        <v>710.13</v>
      </c>
      <c r="G92" s="28"/>
    </row>
    <row r="93" s="2" customFormat="1" ht="24" customHeight="1" spans="1:7">
      <c r="A93" s="32" t="s">
        <v>99</v>
      </c>
      <c r="B93" s="33">
        <v>1</v>
      </c>
      <c r="C93" s="34">
        <v>60</v>
      </c>
      <c r="D93" s="34">
        <v>36.5</v>
      </c>
      <c r="E93" s="34">
        <f t="shared" si="14"/>
        <v>26.1</v>
      </c>
      <c r="F93" s="27">
        <f t="shared" si="9"/>
        <v>86.1</v>
      </c>
      <c r="G93" s="28"/>
    </row>
    <row r="94" s="2" customFormat="1" ht="24" customHeight="1" spans="1:7">
      <c r="A94" s="32" t="s">
        <v>100</v>
      </c>
      <c r="B94" s="33">
        <v>1</v>
      </c>
      <c r="C94" s="34">
        <v>60</v>
      </c>
      <c r="D94" s="34">
        <v>26.9</v>
      </c>
      <c r="E94" s="34">
        <f t="shared" si="14"/>
        <v>19.24</v>
      </c>
      <c r="F94" s="27">
        <f t="shared" si="9"/>
        <v>79.24</v>
      </c>
      <c r="G94" s="28"/>
    </row>
    <row r="95" s="2" customFormat="1" ht="24" customHeight="1" spans="1:7">
      <c r="A95" s="29" t="s">
        <v>101</v>
      </c>
      <c r="B95" s="35">
        <f>SUM(B96:B98)+B223+B224+B225+B226</f>
        <v>7</v>
      </c>
      <c r="C95" s="36">
        <f>SUM(C96:C98)+C223+C224+C225+C226</f>
        <v>1560</v>
      </c>
      <c r="D95" s="36">
        <f>SUM(D96:D98)+D223+D224+D225+D226</f>
        <v>596.8</v>
      </c>
      <c r="E95" s="31">
        <f>11930*D96/8341</f>
        <v>426.8</v>
      </c>
      <c r="F95" s="27">
        <f t="shared" si="9"/>
        <v>1986.8</v>
      </c>
      <c r="G95" s="28"/>
    </row>
    <row r="96" s="2" customFormat="1" ht="24" customHeight="1" spans="1:7">
      <c r="A96" s="32" t="s">
        <v>288</v>
      </c>
      <c r="B96" s="33">
        <v>1</v>
      </c>
      <c r="C96" s="34">
        <v>600</v>
      </c>
      <c r="D96" s="34">
        <v>298.4</v>
      </c>
      <c r="E96" s="34">
        <f t="shared" ref="E96:E98" si="15">ROUND(E$95/D$95*D96,2)</f>
        <v>213.4</v>
      </c>
      <c r="F96" s="27">
        <f t="shared" si="9"/>
        <v>813.4</v>
      </c>
      <c r="G96" s="28"/>
    </row>
    <row r="97" s="2" customFormat="1" ht="24" customHeight="1" spans="1:7">
      <c r="A97" s="32" t="s">
        <v>102</v>
      </c>
      <c r="B97" s="33">
        <v>1</v>
      </c>
      <c r="C97" s="34">
        <v>60</v>
      </c>
      <c r="D97" s="34">
        <v>83.7</v>
      </c>
      <c r="E97" s="34">
        <f t="shared" si="15"/>
        <v>59.86</v>
      </c>
      <c r="F97" s="27">
        <f t="shared" si="9"/>
        <v>119.86</v>
      </c>
      <c r="G97" s="28"/>
    </row>
    <row r="98" s="2" customFormat="1" ht="24" customHeight="1" spans="1:7">
      <c r="A98" s="32" t="s">
        <v>103</v>
      </c>
      <c r="B98" s="33">
        <v>1</v>
      </c>
      <c r="C98" s="34">
        <v>180</v>
      </c>
      <c r="D98" s="34">
        <v>32.1</v>
      </c>
      <c r="E98" s="34">
        <f t="shared" si="15"/>
        <v>22.96</v>
      </c>
      <c r="F98" s="27">
        <f t="shared" si="9"/>
        <v>202.96</v>
      </c>
      <c r="G98" s="28"/>
    </row>
    <row r="99" s="2" customFormat="1" ht="24" customHeight="1" spans="1:7">
      <c r="A99" s="29" t="s">
        <v>104</v>
      </c>
      <c r="B99" s="35">
        <f>SUM(B100:B101)+B227+B228</f>
        <v>4</v>
      </c>
      <c r="C99" s="36">
        <f>SUM(C100:C101)+C227+C228</f>
        <v>1020</v>
      </c>
      <c r="D99" s="36">
        <f>SUM(D100:D101)+D227+D228</f>
        <v>502.4</v>
      </c>
      <c r="E99" s="31">
        <f>11930*D100/8341</f>
        <v>359.29</v>
      </c>
      <c r="F99" s="27">
        <f t="shared" si="9"/>
        <v>1379.29</v>
      </c>
      <c r="G99" s="28"/>
    </row>
    <row r="100" s="2" customFormat="1" ht="24" customHeight="1" spans="1:7">
      <c r="A100" s="32" t="s">
        <v>288</v>
      </c>
      <c r="B100" s="33">
        <v>1</v>
      </c>
      <c r="C100" s="34">
        <v>600</v>
      </c>
      <c r="D100" s="34">
        <v>251.2</v>
      </c>
      <c r="E100" s="34">
        <f>ROUND(E$99/D$99*D100,2)</f>
        <v>179.65</v>
      </c>
      <c r="F100" s="27">
        <f t="shared" si="9"/>
        <v>779.65</v>
      </c>
      <c r="G100" s="28"/>
    </row>
    <row r="101" s="2" customFormat="1" ht="24" customHeight="1" spans="1:7">
      <c r="A101" s="32" t="s">
        <v>105</v>
      </c>
      <c r="B101" s="33">
        <v>1</v>
      </c>
      <c r="C101" s="34">
        <v>60</v>
      </c>
      <c r="D101" s="34">
        <v>91.4</v>
      </c>
      <c r="E101" s="34">
        <f>ROUND(E$99/D$99*D101,2)</f>
        <v>65.36</v>
      </c>
      <c r="F101" s="27">
        <f t="shared" si="9"/>
        <v>125.36</v>
      </c>
      <c r="G101" s="28"/>
    </row>
    <row r="102" s="2" customFormat="1" ht="24" customHeight="1" spans="1:7">
      <c r="A102" s="29" t="s">
        <v>106</v>
      </c>
      <c r="B102" s="35">
        <f>SUM(B103:B116)</f>
        <v>14</v>
      </c>
      <c r="C102" s="36">
        <f>SUM(C103:C116)</f>
        <v>2940</v>
      </c>
      <c r="D102" s="36">
        <f>SUM(D103:D116)</f>
        <v>188.8</v>
      </c>
      <c r="E102" s="31">
        <f>11930*D103/8341</f>
        <v>135.02</v>
      </c>
      <c r="F102" s="27">
        <f t="shared" si="9"/>
        <v>3075.02</v>
      </c>
      <c r="G102" s="28"/>
    </row>
    <row r="103" s="2" customFormat="1" ht="24" customHeight="1" spans="1:7">
      <c r="A103" s="32" t="s">
        <v>291</v>
      </c>
      <c r="B103" s="33">
        <v>1</v>
      </c>
      <c r="C103" s="34">
        <v>600</v>
      </c>
      <c r="D103" s="34">
        <v>94.4</v>
      </c>
      <c r="E103" s="34">
        <f>ROUND(E$102/D$102*D103+0.01,2)</f>
        <v>67.52</v>
      </c>
      <c r="F103" s="27">
        <f t="shared" si="9"/>
        <v>667.52</v>
      </c>
      <c r="G103" s="28"/>
    </row>
    <row r="104" s="2" customFormat="1" ht="24" customHeight="1" spans="1:7">
      <c r="A104" s="32" t="s">
        <v>107</v>
      </c>
      <c r="B104" s="33">
        <v>1</v>
      </c>
      <c r="C104" s="34">
        <v>180</v>
      </c>
      <c r="D104" s="34">
        <v>10.3</v>
      </c>
      <c r="E104" s="34">
        <f t="shared" ref="E104:E116" si="16">ROUND(E$102/D$102*D104,2)</f>
        <v>7.37</v>
      </c>
      <c r="F104" s="27">
        <f t="shared" si="9"/>
        <v>187.37</v>
      </c>
      <c r="G104" s="28"/>
    </row>
    <row r="105" s="2" customFormat="1" ht="24" customHeight="1" spans="1:7">
      <c r="A105" s="32" t="s">
        <v>108</v>
      </c>
      <c r="B105" s="33">
        <v>1</v>
      </c>
      <c r="C105" s="34">
        <v>180</v>
      </c>
      <c r="D105" s="34">
        <v>4.9</v>
      </c>
      <c r="E105" s="34">
        <f t="shared" si="16"/>
        <v>3.5</v>
      </c>
      <c r="F105" s="27">
        <f t="shared" si="9"/>
        <v>183.5</v>
      </c>
      <c r="G105" s="28"/>
    </row>
    <row r="106" s="2" customFormat="1" ht="24" customHeight="1" spans="1:7">
      <c r="A106" s="32" t="s">
        <v>109</v>
      </c>
      <c r="B106" s="33">
        <v>1</v>
      </c>
      <c r="C106" s="34">
        <v>180</v>
      </c>
      <c r="D106" s="34">
        <v>11.2</v>
      </c>
      <c r="E106" s="34">
        <f t="shared" si="16"/>
        <v>8.01</v>
      </c>
      <c r="F106" s="27">
        <f t="shared" si="9"/>
        <v>188.01</v>
      </c>
      <c r="G106" s="28"/>
    </row>
    <row r="107" s="2" customFormat="1" ht="24" customHeight="1" spans="1:7">
      <c r="A107" s="32" t="s">
        <v>110</v>
      </c>
      <c r="B107" s="33">
        <v>1</v>
      </c>
      <c r="C107" s="34">
        <v>180</v>
      </c>
      <c r="D107" s="34">
        <v>7.5</v>
      </c>
      <c r="E107" s="34">
        <f t="shared" si="16"/>
        <v>5.36</v>
      </c>
      <c r="F107" s="27">
        <f t="shared" si="9"/>
        <v>185.36</v>
      </c>
      <c r="G107" s="28"/>
    </row>
    <row r="108" s="2" customFormat="1" ht="24" customHeight="1" spans="1:7">
      <c r="A108" s="32" t="s">
        <v>111</v>
      </c>
      <c r="B108" s="33">
        <v>1</v>
      </c>
      <c r="C108" s="34">
        <v>180</v>
      </c>
      <c r="D108" s="34">
        <v>8.2</v>
      </c>
      <c r="E108" s="34">
        <f t="shared" si="16"/>
        <v>5.86</v>
      </c>
      <c r="F108" s="27">
        <f t="shared" si="9"/>
        <v>185.86</v>
      </c>
      <c r="G108" s="28"/>
    </row>
    <row r="109" s="2" customFormat="1" ht="24" customHeight="1" spans="1:7">
      <c r="A109" s="32" t="s">
        <v>112</v>
      </c>
      <c r="B109" s="33">
        <v>1</v>
      </c>
      <c r="C109" s="34">
        <v>180</v>
      </c>
      <c r="D109" s="34">
        <v>7.5</v>
      </c>
      <c r="E109" s="34">
        <f t="shared" si="16"/>
        <v>5.36</v>
      </c>
      <c r="F109" s="27">
        <f t="shared" si="9"/>
        <v>185.36</v>
      </c>
      <c r="G109" s="28"/>
    </row>
    <row r="110" s="2" customFormat="1" ht="24" customHeight="1" spans="1:7">
      <c r="A110" s="32" t="s">
        <v>113</v>
      </c>
      <c r="B110" s="33">
        <v>1</v>
      </c>
      <c r="C110" s="34">
        <v>180</v>
      </c>
      <c r="D110" s="34">
        <v>8</v>
      </c>
      <c r="E110" s="34">
        <f t="shared" si="16"/>
        <v>5.72</v>
      </c>
      <c r="F110" s="27">
        <f t="shared" si="9"/>
        <v>185.72</v>
      </c>
      <c r="G110" s="28"/>
    </row>
    <row r="111" s="2" customFormat="1" ht="24" customHeight="1" spans="1:7">
      <c r="A111" s="32" t="s">
        <v>114</v>
      </c>
      <c r="B111" s="33">
        <v>1</v>
      </c>
      <c r="C111" s="34">
        <v>180</v>
      </c>
      <c r="D111" s="34">
        <v>6.1</v>
      </c>
      <c r="E111" s="34">
        <f t="shared" si="16"/>
        <v>4.36</v>
      </c>
      <c r="F111" s="27">
        <f t="shared" si="9"/>
        <v>184.36</v>
      </c>
      <c r="G111" s="28"/>
    </row>
    <row r="112" s="2" customFormat="1" ht="24" customHeight="1" spans="1:7">
      <c r="A112" s="32" t="s">
        <v>292</v>
      </c>
      <c r="B112" s="33">
        <v>1</v>
      </c>
      <c r="C112" s="34">
        <v>180</v>
      </c>
      <c r="D112" s="34">
        <v>6</v>
      </c>
      <c r="E112" s="34">
        <f t="shared" si="16"/>
        <v>4.29</v>
      </c>
      <c r="F112" s="27">
        <f t="shared" si="9"/>
        <v>184.29</v>
      </c>
      <c r="G112" s="28"/>
    </row>
    <row r="113" s="2" customFormat="1" ht="24" customHeight="1" spans="1:7">
      <c r="A113" s="32" t="s">
        <v>116</v>
      </c>
      <c r="B113" s="33">
        <v>1</v>
      </c>
      <c r="C113" s="34">
        <v>180</v>
      </c>
      <c r="D113" s="34">
        <v>4.2</v>
      </c>
      <c r="E113" s="34">
        <f t="shared" si="16"/>
        <v>3</v>
      </c>
      <c r="F113" s="27">
        <f t="shared" si="9"/>
        <v>183</v>
      </c>
      <c r="G113" s="28"/>
    </row>
    <row r="114" s="2" customFormat="1" ht="24" customHeight="1" spans="1:7">
      <c r="A114" s="32" t="s">
        <v>117</v>
      </c>
      <c r="B114" s="33">
        <v>1</v>
      </c>
      <c r="C114" s="34">
        <v>180</v>
      </c>
      <c r="D114" s="34">
        <v>7.7</v>
      </c>
      <c r="E114" s="34">
        <f t="shared" si="16"/>
        <v>5.51</v>
      </c>
      <c r="F114" s="27">
        <f t="shared" si="9"/>
        <v>185.51</v>
      </c>
      <c r="G114" s="28"/>
    </row>
    <row r="115" s="2" customFormat="1" ht="24" customHeight="1" spans="1:7">
      <c r="A115" s="32" t="s">
        <v>118</v>
      </c>
      <c r="B115" s="33">
        <v>1</v>
      </c>
      <c r="C115" s="34">
        <v>180</v>
      </c>
      <c r="D115" s="34">
        <v>7.8</v>
      </c>
      <c r="E115" s="34">
        <f t="shared" si="16"/>
        <v>5.58</v>
      </c>
      <c r="F115" s="27">
        <f t="shared" si="9"/>
        <v>185.58</v>
      </c>
      <c r="G115" s="28"/>
    </row>
    <row r="116" s="2" customFormat="1" ht="24" customHeight="1" spans="1:7">
      <c r="A116" s="32" t="s">
        <v>119</v>
      </c>
      <c r="B116" s="33">
        <v>1</v>
      </c>
      <c r="C116" s="34">
        <v>180</v>
      </c>
      <c r="D116" s="34">
        <v>5</v>
      </c>
      <c r="E116" s="34">
        <f t="shared" si="16"/>
        <v>3.58</v>
      </c>
      <c r="F116" s="27">
        <f t="shared" si="9"/>
        <v>183.58</v>
      </c>
      <c r="G116" s="28"/>
    </row>
    <row r="117" s="2" customFormat="1" ht="24" customHeight="1" spans="1:7">
      <c r="A117" s="29" t="s">
        <v>120</v>
      </c>
      <c r="B117" s="35">
        <f>SUM(B118:B136)</f>
        <v>19</v>
      </c>
      <c r="C117" s="36">
        <f>SUM(C118:C136)</f>
        <v>3840</v>
      </c>
      <c r="D117" s="36">
        <f>SUM(D118:D136)</f>
        <v>239.2</v>
      </c>
      <c r="E117" s="31">
        <f>11930*D118/8341</f>
        <v>171.06</v>
      </c>
      <c r="F117" s="27">
        <f t="shared" si="9"/>
        <v>4011.06</v>
      </c>
      <c r="G117" s="28"/>
    </row>
    <row r="118" s="2" customFormat="1" ht="24" customHeight="1" spans="1:7">
      <c r="A118" s="32" t="s">
        <v>291</v>
      </c>
      <c r="B118" s="33">
        <v>1</v>
      </c>
      <c r="C118" s="34">
        <v>600</v>
      </c>
      <c r="D118" s="34">
        <v>119.6</v>
      </c>
      <c r="E118" s="34">
        <f t="shared" ref="E118:E136" si="17">ROUND(E$117/D$117*D118,2)</f>
        <v>85.53</v>
      </c>
      <c r="F118" s="27">
        <f t="shared" si="9"/>
        <v>685.53</v>
      </c>
      <c r="G118" s="28"/>
    </row>
    <row r="119" s="2" customFormat="1" ht="24" customHeight="1" spans="1:7">
      <c r="A119" s="32" t="s">
        <v>121</v>
      </c>
      <c r="B119" s="33">
        <v>1</v>
      </c>
      <c r="C119" s="34">
        <v>180</v>
      </c>
      <c r="D119" s="34">
        <v>13.4</v>
      </c>
      <c r="E119" s="34">
        <f t="shared" si="17"/>
        <v>9.58</v>
      </c>
      <c r="F119" s="27">
        <f t="shared" si="9"/>
        <v>189.58</v>
      </c>
      <c r="G119" s="28"/>
    </row>
    <row r="120" s="2" customFormat="1" ht="24" customHeight="1" spans="1:7">
      <c r="A120" s="32" t="s">
        <v>122</v>
      </c>
      <c r="B120" s="33">
        <v>1</v>
      </c>
      <c r="C120" s="34">
        <v>180</v>
      </c>
      <c r="D120" s="34">
        <v>8.8</v>
      </c>
      <c r="E120" s="34">
        <f t="shared" si="17"/>
        <v>6.29</v>
      </c>
      <c r="F120" s="27">
        <f t="shared" si="9"/>
        <v>186.29</v>
      </c>
      <c r="G120" s="28"/>
    </row>
    <row r="121" s="2" customFormat="1" ht="24" customHeight="1" spans="1:7">
      <c r="A121" s="32" t="s">
        <v>123</v>
      </c>
      <c r="B121" s="33">
        <v>1</v>
      </c>
      <c r="C121" s="34">
        <v>180</v>
      </c>
      <c r="D121" s="34">
        <v>6.9</v>
      </c>
      <c r="E121" s="34">
        <f t="shared" si="17"/>
        <v>4.93</v>
      </c>
      <c r="F121" s="27">
        <f t="shared" si="9"/>
        <v>184.93</v>
      </c>
      <c r="G121" s="28"/>
    </row>
    <row r="122" s="2" customFormat="1" ht="24" customHeight="1" spans="1:7">
      <c r="A122" s="32" t="s">
        <v>124</v>
      </c>
      <c r="B122" s="33">
        <v>1</v>
      </c>
      <c r="C122" s="34">
        <v>180</v>
      </c>
      <c r="D122" s="34">
        <v>6.5</v>
      </c>
      <c r="E122" s="34">
        <f t="shared" si="17"/>
        <v>4.65</v>
      </c>
      <c r="F122" s="27">
        <f t="shared" si="9"/>
        <v>184.65</v>
      </c>
      <c r="G122" s="28"/>
    </row>
    <row r="123" s="2" customFormat="1" ht="24" customHeight="1" spans="1:7">
      <c r="A123" s="32" t="s">
        <v>125</v>
      </c>
      <c r="B123" s="33">
        <v>1</v>
      </c>
      <c r="C123" s="34">
        <v>180</v>
      </c>
      <c r="D123" s="34">
        <v>5.8</v>
      </c>
      <c r="E123" s="34">
        <f t="shared" si="17"/>
        <v>4.15</v>
      </c>
      <c r="F123" s="27">
        <f t="shared" si="9"/>
        <v>184.15</v>
      </c>
      <c r="G123" s="28"/>
    </row>
    <row r="124" s="2" customFormat="1" ht="24" customHeight="1" spans="1:7">
      <c r="A124" s="32" t="s">
        <v>126</v>
      </c>
      <c r="B124" s="33">
        <v>1</v>
      </c>
      <c r="C124" s="34">
        <v>180</v>
      </c>
      <c r="D124" s="34">
        <v>6.1</v>
      </c>
      <c r="E124" s="34">
        <f t="shared" si="17"/>
        <v>4.36</v>
      </c>
      <c r="F124" s="27">
        <f t="shared" si="9"/>
        <v>184.36</v>
      </c>
      <c r="G124" s="28"/>
    </row>
    <row r="125" s="2" customFormat="1" ht="24" customHeight="1" spans="1:7">
      <c r="A125" s="32" t="s">
        <v>127</v>
      </c>
      <c r="B125" s="33">
        <v>1</v>
      </c>
      <c r="C125" s="34">
        <v>180</v>
      </c>
      <c r="D125" s="34">
        <v>5.1</v>
      </c>
      <c r="E125" s="34">
        <f t="shared" si="17"/>
        <v>3.65</v>
      </c>
      <c r="F125" s="27">
        <f t="shared" si="9"/>
        <v>183.65</v>
      </c>
      <c r="G125" s="28"/>
    </row>
    <row r="126" s="2" customFormat="1" ht="24" customHeight="1" spans="1:7">
      <c r="A126" s="32" t="s">
        <v>128</v>
      </c>
      <c r="B126" s="33">
        <v>1</v>
      </c>
      <c r="C126" s="34">
        <v>180</v>
      </c>
      <c r="D126" s="34">
        <v>7.6</v>
      </c>
      <c r="E126" s="34">
        <f t="shared" si="17"/>
        <v>5.44</v>
      </c>
      <c r="F126" s="27">
        <f t="shared" si="9"/>
        <v>185.44</v>
      </c>
      <c r="G126" s="28"/>
    </row>
    <row r="127" s="2" customFormat="1" ht="24" customHeight="1" spans="1:7">
      <c r="A127" s="32" t="s">
        <v>129</v>
      </c>
      <c r="B127" s="33">
        <v>1</v>
      </c>
      <c r="C127" s="34">
        <v>180</v>
      </c>
      <c r="D127" s="34">
        <v>5.3</v>
      </c>
      <c r="E127" s="34">
        <f t="shared" si="17"/>
        <v>3.79</v>
      </c>
      <c r="F127" s="27">
        <f t="shared" si="9"/>
        <v>183.79</v>
      </c>
      <c r="G127" s="28"/>
    </row>
    <row r="128" s="2" customFormat="1" ht="24" customHeight="1" spans="1:7">
      <c r="A128" s="32" t="s">
        <v>130</v>
      </c>
      <c r="B128" s="33">
        <v>1</v>
      </c>
      <c r="C128" s="34">
        <v>180</v>
      </c>
      <c r="D128" s="34">
        <v>9</v>
      </c>
      <c r="E128" s="34">
        <f t="shared" si="17"/>
        <v>6.44</v>
      </c>
      <c r="F128" s="27">
        <f t="shared" si="9"/>
        <v>186.44</v>
      </c>
      <c r="G128" s="28"/>
    </row>
    <row r="129" s="2" customFormat="1" ht="24" customHeight="1" spans="1:7">
      <c r="A129" s="32" t="s">
        <v>131</v>
      </c>
      <c r="B129" s="33">
        <v>1</v>
      </c>
      <c r="C129" s="34">
        <v>180</v>
      </c>
      <c r="D129" s="34">
        <v>6.1</v>
      </c>
      <c r="E129" s="34">
        <f t="shared" si="17"/>
        <v>4.36</v>
      </c>
      <c r="F129" s="27">
        <f t="shared" si="9"/>
        <v>184.36</v>
      </c>
      <c r="G129" s="28"/>
    </row>
    <row r="130" s="2" customFormat="1" ht="24" customHeight="1" spans="1:7">
      <c r="A130" s="32" t="s">
        <v>132</v>
      </c>
      <c r="B130" s="33">
        <v>1</v>
      </c>
      <c r="C130" s="34">
        <v>180</v>
      </c>
      <c r="D130" s="34">
        <v>10.1</v>
      </c>
      <c r="E130" s="34">
        <f t="shared" si="17"/>
        <v>7.22</v>
      </c>
      <c r="F130" s="27">
        <f t="shared" si="9"/>
        <v>187.22</v>
      </c>
      <c r="G130" s="28"/>
    </row>
    <row r="131" s="2" customFormat="1" ht="24" customHeight="1" spans="1:7">
      <c r="A131" s="32" t="s">
        <v>133</v>
      </c>
      <c r="B131" s="33">
        <v>1</v>
      </c>
      <c r="C131" s="34">
        <v>180</v>
      </c>
      <c r="D131" s="34">
        <v>6.4</v>
      </c>
      <c r="E131" s="34">
        <f t="shared" si="17"/>
        <v>4.58</v>
      </c>
      <c r="F131" s="27">
        <f t="shared" si="9"/>
        <v>184.58</v>
      </c>
      <c r="G131" s="28"/>
    </row>
    <row r="132" s="2" customFormat="1" ht="24" customHeight="1" spans="1:7">
      <c r="A132" s="32" t="s">
        <v>134</v>
      </c>
      <c r="B132" s="33">
        <v>1</v>
      </c>
      <c r="C132" s="34">
        <v>180</v>
      </c>
      <c r="D132" s="34">
        <v>7.4</v>
      </c>
      <c r="E132" s="34">
        <f t="shared" si="17"/>
        <v>5.29</v>
      </c>
      <c r="F132" s="27">
        <f t="shared" si="9"/>
        <v>185.29</v>
      </c>
      <c r="G132" s="28"/>
    </row>
    <row r="133" s="2" customFormat="1" ht="24" customHeight="1" spans="1:7">
      <c r="A133" s="32" t="s">
        <v>135</v>
      </c>
      <c r="B133" s="33">
        <v>1</v>
      </c>
      <c r="C133" s="34">
        <v>180</v>
      </c>
      <c r="D133" s="34">
        <v>5</v>
      </c>
      <c r="E133" s="34">
        <f t="shared" si="17"/>
        <v>3.58</v>
      </c>
      <c r="F133" s="27">
        <f t="shared" si="9"/>
        <v>183.58</v>
      </c>
      <c r="G133" s="28"/>
    </row>
    <row r="134" s="2" customFormat="1" ht="24" customHeight="1" spans="1:7">
      <c r="A134" s="32" t="s">
        <v>136</v>
      </c>
      <c r="B134" s="33">
        <v>1</v>
      </c>
      <c r="C134" s="34">
        <v>180</v>
      </c>
      <c r="D134" s="34">
        <v>3.6</v>
      </c>
      <c r="E134" s="34">
        <f t="shared" si="17"/>
        <v>2.57</v>
      </c>
      <c r="F134" s="27">
        <f t="shared" ref="F134:F197" si="18">C134+E134</f>
        <v>182.57</v>
      </c>
      <c r="G134" s="28"/>
    </row>
    <row r="135" s="2" customFormat="1" ht="24" customHeight="1" spans="1:7">
      <c r="A135" s="32" t="s">
        <v>137</v>
      </c>
      <c r="B135" s="33">
        <v>1</v>
      </c>
      <c r="C135" s="34">
        <v>180</v>
      </c>
      <c r="D135" s="34">
        <v>3.7</v>
      </c>
      <c r="E135" s="34">
        <f t="shared" si="17"/>
        <v>2.65</v>
      </c>
      <c r="F135" s="27">
        <f t="shared" si="18"/>
        <v>182.65</v>
      </c>
      <c r="G135" s="28"/>
    </row>
    <row r="136" s="2" customFormat="1" ht="24" customHeight="1" spans="1:7">
      <c r="A136" s="32" t="s">
        <v>138</v>
      </c>
      <c r="B136" s="33">
        <v>1</v>
      </c>
      <c r="C136" s="34">
        <v>180</v>
      </c>
      <c r="D136" s="34">
        <v>2.8</v>
      </c>
      <c r="E136" s="34">
        <f t="shared" si="17"/>
        <v>2</v>
      </c>
      <c r="F136" s="27">
        <f t="shared" si="18"/>
        <v>182</v>
      </c>
      <c r="G136" s="28"/>
    </row>
    <row r="137" s="2" customFormat="1" ht="24" customHeight="1" spans="1:7">
      <c r="A137" s="29" t="s">
        <v>139</v>
      </c>
      <c r="B137" s="35">
        <f>SUM(B138:B155)</f>
        <v>18</v>
      </c>
      <c r="C137" s="36">
        <f>SUM(C138:C155)</f>
        <v>3660</v>
      </c>
      <c r="D137" s="36">
        <f>SUM(D138:D155)</f>
        <v>981.6</v>
      </c>
      <c r="E137" s="31">
        <f>11930*D138/8341</f>
        <v>701.98</v>
      </c>
      <c r="F137" s="27">
        <f t="shared" si="18"/>
        <v>4361.98</v>
      </c>
      <c r="G137" s="28"/>
    </row>
    <row r="138" s="2" customFormat="1" ht="24" customHeight="1" spans="1:7">
      <c r="A138" s="32" t="s">
        <v>291</v>
      </c>
      <c r="B138" s="37">
        <v>1</v>
      </c>
      <c r="C138" s="34">
        <v>600</v>
      </c>
      <c r="D138" s="34">
        <v>490.8</v>
      </c>
      <c r="E138" s="34">
        <f>ROUND(E$137/D$137*D138-0.01,2)</f>
        <v>350.98</v>
      </c>
      <c r="F138" s="27">
        <f t="shared" si="18"/>
        <v>950.98</v>
      </c>
      <c r="G138" s="28"/>
    </row>
    <row r="139" s="2" customFormat="1" ht="24" customHeight="1" spans="1:7">
      <c r="A139" s="32" t="s">
        <v>140</v>
      </c>
      <c r="B139" s="33">
        <v>1</v>
      </c>
      <c r="C139" s="34">
        <v>180</v>
      </c>
      <c r="D139" s="34">
        <v>81.8</v>
      </c>
      <c r="E139" s="34">
        <f t="shared" ref="E139:E155" si="19">ROUND(E$137/D$137*D139,2)</f>
        <v>58.5</v>
      </c>
      <c r="F139" s="27">
        <f t="shared" si="18"/>
        <v>238.5</v>
      </c>
      <c r="G139" s="28"/>
    </row>
    <row r="140" s="2" customFormat="1" ht="24" customHeight="1" spans="1:7">
      <c r="A140" s="32" t="s">
        <v>141</v>
      </c>
      <c r="B140" s="37">
        <v>1</v>
      </c>
      <c r="C140" s="34">
        <v>180</v>
      </c>
      <c r="D140" s="34">
        <v>13.6</v>
      </c>
      <c r="E140" s="34">
        <f t="shared" si="19"/>
        <v>9.73</v>
      </c>
      <c r="F140" s="27">
        <f t="shared" si="18"/>
        <v>189.73</v>
      </c>
      <c r="G140" s="28"/>
    </row>
    <row r="141" s="2" customFormat="1" ht="24" customHeight="1" spans="1:7">
      <c r="A141" s="32" t="s">
        <v>142</v>
      </c>
      <c r="B141" s="33">
        <v>1</v>
      </c>
      <c r="C141" s="34">
        <v>180</v>
      </c>
      <c r="D141" s="34">
        <v>36.1</v>
      </c>
      <c r="E141" s="34">
        <f t="shared" si="19"/>
        <v>25.82</v>
      </c>
      <c r="F141" s="27">
        <f t="shared" si="18"/>
        <v>205.82</v>
      </c>
      <c r="G141" s="28"/>
    </row>
    <row r="142" s="2" customFormat="1" ht="24" customHeight="1" spans="1:7">
      <c r="A142" s="32" t="s">
        <v>143</v>
      </c>
      <c r="B142" s="37">
        <v>1</v>
      </c>
      <c r="C142" s="34">
        <v>180</v>
      </c>
      <c r="D142" s="34">
        <v>22.5</v>
      </c>
      <c r="E142" s="34">
        <f t="shared" si="19"/>
        <v>16.09</v>
      </c>
      <c r="F142" s="27">
        <f t="shared" si="18"/>
        <v>196.09</v>
      </c>
      <c r="G142" s="28"/>
    </row>
    <row r="143" s="2" customFormat="1" ht="24" customHeight="1" spans="1:7">
      <c r="A143" s="32" t="s">
        <v>144</v>
      </c>
      <c r="B143" s="33">
        <v>1</v>
      </c>
      <c r="C143" s="34">
        <v>180</v>
      </c>
      <c r="D143" s="34">
        <v>42.6</v>
      </c>
      <c r="E143" s="34">
        <f t="shared" si="19"/>
        <v>30.46</v>
      </c>
      <c r="F143" s="27">
        <f t="shared" si="18"/>
        <v>210.46</v>
      </c>
      <c r="G143" s="28"/>
    </row>
    <row r="144" s="2" customFormat="1" ht="24" customHeight="1" spans="1:7">
      <c r="A144" s="32" t="s">
        <v>145</v>
      </c>
      <c r="B144" s="37">
        <v>1</v>
      </c>
      <c r="C144" s="34">
        <v>180</v>
      </c>
      <c r="D144" s="34">
        <v>38.7</v>
      </c>
      <c r="E144" s="34">
        <f t="shared" si="19"/>
        <v>27.68</v>
      </c>
      <c r="F144" s="27">
        <f t="shared" si="18"/>
        <v>207.68</v>
      </c>
      <c r="G144" s="28"/>
    </row>
    <row r="145" s="2" customFormat="1" ht="24" customHeight="1" spans="1:7">
      <c r="A145" s="32" t="s">
        <v>146</v>
      </c>
      <c r="B145" s="33">
        <v>1</v>
      </c>
      <c r="C145" s="34">
        <v>180</v>
      </c>
      <c r="D145" s="34">
        <v>18.7</v>
      </c>
      <c r="E145" s="34">
        <f t="shared" si="19"/>
        <v>13.37</v>
      </c>
      <c r="F145" s="27">
        <f t="shared" si="18"/>
        <v>193.37</v>
      </c>
      <c r="G145" s="28"/>
    </row>
    <row r="146" s="2" customFormat="1" ht="24" customHeight="1" spans="1:7">
      <c r="A146" s="32" t="s">
        <v>147</v>
      </c>
      <c r="B146" s="37">
        <v>1</v>
      </c>
      <c r="C146" s="34">
        <v>180</v>
      </c>
      <c r="D146" s="34">
        <v>16.9</v>
      </c>
      <c r="E146" s="34">
        <f t="shared" si="19"/>
        <v>12.09</v>
      </c>
      <c r="F146" s="27">
        <f t="shared" si="18"/>
        <v>192.09</v>
      </c>
      <c r="G146" s="28"/>
    </row>
    <row r="147" s="2" customFormat="1" ht="24" customHeight="1" spans="1:7">
      <c r="A147" s="32" t="s">
        <v>148</v>
      </c>
      <c r="B147" s="33">
        <v>1</v>
      </c>
      <c r="C147" s="34">
        <v>180</v>
      </c>
      <c r="D147" s="34">
        <v>18.9</v>
      </c>
      <c r="E147" s="34">
        <f t="shared" si="19"/>
        <v>13.52</v>
      </c>
      <c r="F147" s="27">
        <f t="shared" si="18"/>
        <v>193.52</v>
      </c>
      <c r="G147" s="28"/>
    </row>
    <row r="148" s="2" customFormat="1" ht="24" customHeight="1" spans="1:7">
      <c r="A148" s="32" t="s">
        <v>149</v>
      </c>
      <c r="B148" s="37">
        <v>1</v>
      </c>
      <c r="C148" s="34">
        <v>180</v>
      </c>
      <c r="D148" s="34">
        <v>18.4</v>
      </c>
      <c r="E148" s="34">
        <f t="shared" si="19"/>
        <v>13.16</v>
      </c>
      <c r="F148" s="27">
        <f t="shared" si="18"/>
        <v>193.16</v>
      </c>
      <c r="G148" s="28"/>
    </row>
    <row r="149" s="2" customFormat="1" ht="24" customHeight="1" spans="1:7">
      <c r="A149" s="32" t="s">
        <v>150</v>
      </c>
      <c r="B149" s="33">
        <v>1</v>
      </c>
      <c r="C149" s="34">
        <v>180</v>
      </c>
      <c r="D149" s="34">
        <v>27.7</v>
      </c>
      <c r="E149" s="34">
        <f t="shared" si="19"/>
        <v>19.81</v>
      </c>
      <c r="F149" s="27">
        <f t="shared" si="18"/>
        <v>199.81</v>
      </c>
      <c r="G149" s="28"/>
    </row>
    <row r="150" s="2" customFormat="1" ht="24" customHeight="1" spans="1:7">
      <c r="A150" s="32" t="s">
        <v>151</v>
      </c>
      <c r="B150" s="37">
        <v>1</v>
      </c>
      <c r="C150" s="34">
        <v>180</v>
      </c>
      <c r="D150" s="34">
        <v>19.7</v>
      </c>
      <c r="E150" s="34">
        <f t="shared" si="19"/>
        <v>14.09</v>
      </c>
      <c r="F150" s="27">
        <f t="shared" si="18"/>
        <v>194.09</v>
      </c>
      <c r="G150" s="28"/>
    </row>
    <row r="151" s="2" customFormat="1" ht="24" customHeight="1" spans="1:7">
      <c r="A151" s="32" t="s">
        <v>152</v>
      </c>
      <c r="B151" s="33">
        <v>1</v>
      </c>
      <c r="C151" s="34">
        <v>180</v>
      </c>
      <c r="D151" s="34">
        <v>36.2</v>
      </c>
      <c r="E151" s="34">
        <f t="shared" si="19"/>
        <v>25.89</v>
      </c>
      <c r="F151" s="27">
        <f t="shared" si="18"/>
        <v>205.89</v>
      </c>
      <c r="G151" s="28"/>
    </row>
    <row r="152" s="2" customFormat="1" ht="24" customHeight="1" spans="1:7">
      <c r="A152" s="32" t="s">
        <v>153</v>
      </c>
      <c r="B152" s="37">
        <v>1</v>
      </c>
      <c r="C152" s="34">
        <v>180</v>
      </c>
      <c r="D152" s="34">
        <v>31.3</v>
      </c>
      <c r="E152" s="34">
        <f t="shared" si="19"/>
        <v>22.38</v>
      </c>
      <c r="F152" s="27">
        <f t="shared" si="18"/>
        <v>202.38</v>
      </c>
      <c r="G152" s="28"/>
    </row>
    <row r="153" s="2" customFormat="1" ht="24" customHeight="1" spans="1:7">
      <c r="A153" s="32" t="s">
        <v>154</v>
      </c>
      <c r="B153" s="33">
        <v>1</v>
      </c>
      <c r="C153" s="34">
        <v>180</v>
      </c>
      <c r="D153" s="34">
        <v>21.4</v>
      </c>
      <c r="E153" s="34">
        <f t="shared" si="19"/>
        <v>15.3</v>
      </c>
      <c r="F153" s="27">
        <f t="shared" si="18"/>
        <v>195.3</v>
      </c>
      <c r="G153" s="28"/>
    </row>
    <row r="154" s="2" customFormat="1" ht="24" customHeight="1" spans="1:7">
      <c r="A154" s="32" t="s">
        <v>155</v>
      </c>
      <c r="B154" s="37">
        <v>1</v>
      </c>
      <c r="C154" s="34">
        <v>180</v>
      </c>
      <c r="D154" s="34">
        <v>21.6</v>
      </c>
      <c r="E154" s="34">
        <f t="shared" si="19"/>
        <v>15.45</v>
      </c>
      <c r="F154" s="27">
        <f t="shared" si="18"/>
        <v>195.45</v>
      </c>
      <c r="G154" s="28"/>
    </row>
    <row r="155" s="2" customFormat="1" ht="24" customHeight="1" spans="1:7">
      <c r="A155" s="32" t="s">
        <v>156</v>
      </c>
      <c r="B155" s="33">
        <v>1</v>
      </c>
      <c r="C155" s="34">
        <v>180</v>
      </c>
      <c r="D155" s="34">
        <v>24.7</v>
      </c>
      <c r="E155" s="34">
        <f t="shared" si="19"/>
        <v>17.66</v>
      </c>
      <c r="F155" s="27">
        <f t="shared" si="18"/>
        <v>197.66</v>
      </c>
      <c r="G155" s="28"/>
    </row>
    <row r="156" s="2" customFormat="1" ht="24" customHeight="1" spans="1:7">
      <c r="A156" s="29" t="s">
        <v>157</v>
      </c>
      <c r="B156" s="35">
        <f>SUM(B157:B228)</f>
        <v>72</v>
      </c>
      <c r="C156" s="36">
        <f>SUM(C157:C228)</f>
        <v>12960</v>
      </c>
      <c r="D156" s="36">
        <f>SUM(D157:D228)</f>
        <v>3786.03</v>
      </c>
      <c r="E156" s="36">
        <f>SUM(E157:E228)</f>
        <v>2715.95</v>
      </c>
      <c r="F156" s="27">
        <f t="shared" si="18"/>
        <v>15675.95</v>
      </c>
      <c r="G156" s="36"/>
    </row>
    <row r="157" s="3" customFormat="1" ht="24" customHeight="1" spans="1:7">
      <c r="A157" s="38" t="s">
        <v>158</v>
      </c>
      <c r="B157" s="39">
        <v>1</v>
      </c>
      <c r="C157" s="40">
        <v>180</v>
      </c>
      <c r="D157" s="40">
        <v>41.8</v>
      </c>
      <c r="E157" s="34">
        <f t="shared" ref="E157:E160" si="20">ROUND(E$27/D$27*D157,2)</f>
        <v>29.89</v>
      </c>
      <c r="F157" s="27">
        <f t="shared" si="18"/>
        <v>209.89</v>
      </c>
      <c r="G157" s="41"/>
    </row>
    <row r="158" s="3" customFormat="1" ht="24" customHeight="1" spans="1:7">
      <c r="A158" s="38" t="s">
        <v>159</v>
      </c>
      <c r="B158" s="39">
        <v>1</v>
      </c>
      <c r="C158" s="40">
        <v>180</v>
      </c>
      <c r="D158" s="40">
        <v>46</v>
      </c>
      <c r="E158" s="34">
        <f t="shared" si="20"/>
        <v>32.9</v>
      </c>
      <c r="F158" s="27">
        <f t="shared" si="18"/>
        <v>212.9</v>
      </c>
      <c r="G158" s="41"/>
    </row>
    <row r="159" s="3" customFormat="1" ht="24" customHeight="1" spans="1:7">
      <c r="A159" s="38" t="s">
        <v>160</v>
      </c>
      <c r="B159" s="39">
        <v>1</v>
      </c>
      <c r="C159" s="40">
        <v>180</v>
      </c>
      <c r="D159" s="40">
        <v>60.2</v>
      </c>
      <c r="E159" s="34">
        <f t="shared" si="20"/>
        <v>43.05</v>
      </c>
      <c r="F159" s="27">
        <f t="shared" si="18"/>
        <v>223.05</v>
      </c>
      <c r="G159" s="41"/>
    </row>
    <row r="160" s="3" customFormat="1" ht="24" customHeight="1" spans="1:7">
      <c r="A160" s="38" t="s">
        <v>161</v>
      </c>
      <c r="B160" s="39">
        <v>1</v>
      </c>
      <c r="C160" s="40">
        <v>180</v>
      </c>
      <c r="D160" s="40">
        <v>107.7</v>
      </c>
      <c r="E160" s="34">
        <f t="shared" si="20"/>
        <v>77.02</v>
      </c>
      <c r="F160" s="27">
        <f t="shared" si="18"/>
        <v>257.02</v>
      </c>
      <c r="G160" s="41"/>
    </row>
    <row r="161" s="2" customFormat="1" ht="24" customHeight="1" spans="1:7">
      <c r="A161" s="42" t="s">
        <v>162</v>
      </c>
      <c r="B161" s="33">
        <v>1</v>
      </c>
      <c r="C161" s="34">
        <v>180</v>
      </c>
      <c r="D161" s="34">
        <v>78.7</v>
      </c>
      <c r="E161" s="34">
        <f t="shared" ref="E161:E166" si="21">ROUND(E$31/D$31*D161,2)</f>
        <v>56.28</v>
      </c>
      <c r="F161" s="27">
        <f t="shared" si="18"/>
        <v>236.28</v>
      </c>
      <c r="G161" s="28"/>
    </row>
    <row r="162" s="2" customFormat="1" ht="24" customHeight="1" spans="1:7">
      <c r="A162" s="42" t="s">
        <v>163</v>
      </c>
      <c r="B162" s="33">
        <v>1</v>
      </c>
      <c r="C162" s="34">
        <v>180</v>
      </c>
      <c r="D162" s="34">
        <v>105.8</v>
      </c>
      <c r="E162" s="34">
        <f t="shared" si="21"/>
        <v>75.66</v>
      </c>
      <c r="F162" s="27">
        <f t="shared" si="18"/>
        <v>255.66</v>
      </c>
      <c r="G162" s="28"/>
    </row>
    <row r="163" s="2" customFormat="1" ht="24" customHeight="1" spans="1:7">
      <c r="A163" s="42" t="s">
        <v>164</v>
      </c>
      <c r="B163" s="33">
        <v>1</v>
      </c>
      <c r="C163" s="34">
        <v>180</v>
      </c>
      <c r="D163" s="34">
        <v>45.7</v>
      </c>
      <c r="E163" s="34">
        <f t="shared" si="21"/>
        <v>32.68</v>
      </c>
      <c r="F163" s="27">
        <f t="shared" si="18"/>
        <v>212.68</v>
      </c>
      <c r="G163" s="28"/>
    </row>
    <row r="164" s="2" customFormat="1" ht="24" customHeight="1" spans="1:7">
      <c r="A164" s="42" t="s">
        <v>165</v>
      </c>
      <c r="B164" s="33">
        <v>1</v>
      </c>
      <c r="C164" s="34">
        <v>180</v>
      </c>
      <c r="D164" s="34">
        <v>30.9</v>
      </c>
      <c r="E164" s="34">
        <f t="shared" si="21"/>
        <v>22.1</v>
      </c>
      <c r="F164" s="27">
        <f t="shared" si="18"/>
        <v>202.1</v>
      </c>
      <c r="G164" s="28"/>
    </row>
    <row r="165" s="2" customFormat="1" ht="24" customHeight="1" spans="1:7">
      <c r="A165" s="42" t="s">
        <v>166</v>
      </c>
      <c r="B165" s="33">
        <v>1</v>
      </c>
      <c r="C165" s="34">
        <v>180</v>
      </c>
      <c r="D165" s="34">
        <v>15.9</v>
      </c>
      <c r="E165" s="34">
        <f t="shared" si="21"/>
        <v>11.37</v>
      </c>
      <c r="F165" s="27">
        <f t="shared" si="18"/>
        <v>191.37</v>
      </c>
      <c r="G165" s="28"/>
    </row>
    <row r="166" s="2" customFormat="1" ht="24" customHeight="1" spans="1:7">
      <c r="A166" s="42" t="s">
        <v>167</v>
      </c>
      <c r="B166" s="33">
        <v>1</v>
      </c>
      <c r="C166" s="34">
        <v>180</v>
      </c>
      <c r="D166" s="34">
        <v>22.5</v>
      </c>
      <c r="E166" s="34">
        <f t="shared" si="21"/>
        <v>16.09</v>
      </c>
      <c r="F166" s="27">
        <f t="shared" si="18"/>
        <v>196.09</v>
      </c>
      <c r="G166" s="28"/>
    </row>
    <row r="167" s="2" customFormat="1" ht="24" customHeight="1" spans="1:7">
      <c r="A167" s="42" t="s">
        <v>168</v>
      </c>
      <c r="B167" s="33">
        <v>1</v>
      </c>
      <c r="C167" s="34">
        <v>180</v>
      </c>
      <c r="D167" s="34">
        <v>76.4</v>
      </c>
      <c r="E167" s="34">
        <f>ROUND(E$36/D$36*D167,2)</f>
        <v>54.64</v>
      </c>
      <c r="F167" s="27">
        <f t="shared" si="18"/>
        <v>234.64</v>
      </c>
      <c r="G167" s="28"/>
    </row>
    <row r="168" s="2" customFormat="1" ht="24" customHeight="1" spans="1:7">
      <c r="A168" s="42" t="s">
        <v>169</v>
      </c>
      <c r="B168" s="33">
        <v>1</v>
      </c>
      <c r="C168" s="34">
        <v>180</v>
      </c>
      <c r="D168" s="34">
        <v>54</v>
      </c>
      <c r="E168" s="34">
        <f>ROUND(E$36/D$36*D168,2)</f>
        <v>38.62</v>
      </c>
      <c r="F168" s="27">
        <f t="shared" si="18"/>
        <v>218.62</v>
      </c>
      <c r="G168" s="28"/>
    </row>
    <row r="169" s="2" customFormat="1" ht="24" customHeight="1" spans="1:7">
      <c r="A169" s="42" t="s">
        <v>170</v>
      </c>
      <c r="B169" s="33">
        <v>1</v>
      </c>
      <c r="C169" s="34">
        <v>180</v>
      </c>
      <c r="D169" s="34">
        <v>20</v>
      </c>
      <c r="E169" s="34">
        <f>ROUND(E$42/D$42*D169,2)</f>
        <v>18.18</v>
      </c>
      <c r="F169" s="27">
        <f t="shared" si="18"/>
        <v>198.18</v>
      </c>
      <c r="G169" s="28"/>
    </row>
    <row r="170" s="2" customFormat="1" ht="24" customHeight="1" spans="1:7">
      <c r="A170" s="42" t="s">
        <v>171</v>
      </c>
      <c r="B170" s="33">
        <v>1</v>
      </c>
      <c r="C170" s="34">
        <v>180</v>
      </c>
      <c r="D170" s="34">
        <v>23.3</v>
      </c>
      <c r="E170" s="34">
        <f>ROUND(E$42/D$42*D170,2)</f>
        <v>21.18</v>
      </c>
      <c r="F170" s="27">
        <f t="shared" si="18"/>
        <v>201.18</v>
      </c>
      <c r="G170" s="28"/>
    </row>
    <row r="171" s="2" customFormat="1" ht="24" customHeight="1" spans="1:7">
      <c r="A171" s="42" t="s">
        <v>172</v>
      </c>
      <c r="B171" s="33">
        <v>1</v>
      </c>
      <c r="C171" s="34">
        <v>180</v>
      </c>
      <c r="D171" s="34">
        <v>87.2</v>
      </c>
      <c r="E171" s="34">
        <f t="shared" ref="E171:E174" si="22">ROUND(E$45/D$45*D171,2)</f>
        <v>62.36</v>
      </c>
      <c r="F171" s="27">
        <f t="shared" si="18"/>
        <v>242.36</v>
      </c>
      <c r="G171" s="28"/>
    </row>
    <row r="172" s="2" customFormat="1" ht="24" customHeight="1" spans="1:7">
      <c r="A172" s="42" t="s">
        <v>173</v>
      </c>
      <c r="B172" s="33">
        <v>1</v>
      </c>
      <c r="C172" s="34">
        <v>180</v>
      </c>
      <c r="D172" s="34">
        <v>70.4</v>
      </c>
      <c r="E172" s="34">
        <f t="shared" si="22"/>
        <v>50.35</v>
      </c>
      <c r="F172" s="27">
        <f t="shared" si="18"/>
        <v>230.35</v>
      </c>
      <c r="G172" s="28"/>
    </row>
    <row r="173" s="2" customFormat="1" ht="24" customHeight="1" spans="1:7">
      <c r="A173" s="42" t="s">
        <v>174</v>
      </c>
      <c r="B173" s="33">
        <v>1</v>
      </c>
      <c r="C173" s="34">
        <v>180</v>
      </c>
      <c r="D173" s="34">
        <v>58.2</v>
      </c>
      <c r="E173" s="34">
        <f t="shared" si="22"/>
        <v>41.62</v>
      </c>
      <c r="F173" s="27">
        <f t="shared" si="18"/>
        <v>221.62</v>
      </c>
      <c r="G173" s="28"/>
    </row>
    <row r="174" s="2" customFormat="1" ht="24" customHeight="1" spans="1:7">
      <c r="A174" s="42" t="s">
        <v>175</v>
      </c>
      <c r="B174" s="33">
        <v>1</v>
      </c>
      <c r="C174" s="34">
        <v>180</v>
      </c>
      <c r="D174" s="34">
        <v>69.2</v>
      </c>
      <c r="E174" s="34">
        <f t="shared" si="22"/>
        <v>49.49</v>
      </c>
      <c r="F174" s="27">
        <f t="shared" si="18"/>
        <v>229.49</v>
      </c>
      <c r="G174" s="28"/>
    </row>
    <row r="175" s="2" customFormat="1" ht="24" customHeight="1" spans="1:7">
      <c r="A175" s="42" t="s">
        <v>176</v>
      </c>
      <c r="B175" s="33">
        <v>1</v>
      </c>
      <c r="C175" s="34">
        <v>180</v>
      </c>
      <c r="D175" s="34">
        <v>61.2</v>
      </c>
      <c r="E175" s="34">
        <f t="shared" ref="E175:E178" si="23">ROUND(E$50/D$50*D175,2)</f>
        <v>43.77</v>
      </c>
      <c r="F175" s="27">
        <f t="shared" si="18"/>
        <v>223.77</v>
      </c>
      <c r="G175" s="28"/>
    </row>
    <row r="176" s="2" customFormat="1" ht="24" customHeight="1" spans="1:7">
      <c r="A176" s="42" t="s">
        <v>177</v>
      </c>
      <c r="B176" s="33">
        <v>1</v>
      </c>
      <c r="C176" s="34">
        <v>180</v>
      </c>
      <c r="D176" s="34">
        <v>49.5</v>
      </c>
      <c r="E176" s="34">
        <f t="shared" si="23"/>
        <v>35.4</v>
      </c>
      <c r="F176" s="27">
        <f t="shared" si="18"/>
        <v>215.4</v>
      </c>
      <c r="G176" s="28"/>
    </row>
    <row r="177" s="2" customFormat="1" ht="24" customHeight="1" spans="1:7">
      <c r="A177" s="42" t="s">
        <v>178</v>
      </c>
      <c r="B177" s="33">
        <v>1</v>
      </c>
      <c r="C177" s="34">
        <v>180</v>
      </c>
      <c r="D177" s="34">
        <v>41.5</v>
      </c>
      <c r="E177" s="34">
        <f t="shared" si="23"/>
        <v>29.68</v>
      </c>
      <c r="F177" s="27">
        <f t="shared" si="18"/>
        <v>209.68</v>
      </c>
      <c r="G177" s="28"/>
    </row>
    <row r="178" s="2" customFormat="1" ht="24" customHeight="1" spans="1:7">
      <c r="A178" s="42" t="s">
        <v>179</v>
      </c>
      <c r="B178" s="33">
        <v>1</v>
      </c>
      <c r="C178" s="34">
        <v>180</v>
      </c>
      <c r="D178" s="34">
        <v>21.3</v>
      </c>
      <c r="E178" s="34">
        <f t="shared" si="23"/>
        <v>15.23</v>
      </c>
      <c r="F178" s="27">
        <f t="shared" si="18"/>
        <v>195.23</v>
      </c>
      <c r="G178" s="28"/>
    </row>
    <row r="179" s="2" customFormat="1" ht="24" customHeight="1" spans="1:7">
      <c r="A179" s="42" t="s">
        <v>180</v>
      </c>
      <c r="B179" s="33">
        <v>1</v>
      </c>
      <c r="C179" s="34">
        <v>180</v>
      </c>
      <c r="D179" s="34">
        <v>87.3</v>
      </c>
      <c r="E179" s="34">
        <f t="shared" ref="E179:E181" si="24">ROUND(E$55/D$55*D179,2)</f>
        <v>62.43</v>
      </c>
      <c r="F179" s="27">
        <f t="shared" si="18"/>
        <v>242.43</v>
      </c>
      <c r="G179" s="28"/>
    </row>
    <row r="180" s="2" customFormat="1" ht="24" customHeight="1" spans="1:7">
      <c r="A180" s="42" t="s">
        <v>181</v>
      </c>
      <c r="B180" s="33">
        <v>1</v>
      </c>
      <c r="C180" s="34">
        <v>180</v>
      </c>
      <c r="D180" s="34">
        <v>52.7</v>
      </c>
      <c r="E180" s="34">
        <f t="shared" si="24"/>
        <v>37.69</v>
      </c>
      <c r="F180" s="27">
        <f t="shared" si="18"/>
        <v>217.69</v>
      </c>
      <c r="G180" s="28"/>
    </row>
    <row r="181" s="2" customFormat="1" ht="24" customHeight="1" spans="1:7">
      <c r="A181" s="42" t="s">
        <v>182</v>
      </c>
      <c r="B181" s="33">
        <v>1</v>
      </c>
      <c r="C181" s="34">
        <v>180</v>
      </c>
      <c r="D181" s="34">
        <v>47.8</v>
      </c>
      <c r="E181" s="34">
        <f t="shared" si="24"/>
        <v>34.18</v>
      </c>
      <c r="F181" s="27">
        <f t="shared" si="18"/>
        <v>214.18</v>
      </c>
      <c r="G181" s="28"/>
    </row>
    <row r="182" s="2" customFormat="1" ht="24" customHeight="1" spans="1:7">
      <c r="A182" s="42" t="s">
        <v>183</v>
      </c>
      <c r="B182" s="33">
        <v>1</v>
      </c>
      <c r="C182" s="34">
        <v>180</v>
      </c>
      <c r="D182" s="34">
        <v>59.04</v>
      </c>
      <c r="E182" s="34">
        <f t="shared" ref="E182:E184" si="25">ROUND(E$59/D$59*D182,2)</f>
        <v>42.22</v>
      </c>
      <c r="F182" s="27">
        <f t="shared" si="18"/>
        <v>222.22</v>
      </c>
      <c r="G182" s="28"/>
    </row>
    <row r="183" s="2" customFormat="1" ht="24" customHeight="1" spans="1:7">
      <c r="A183" s="42" t="s">
        <v>184</v>
      </c>
      <c r="B183" s="33">
        <v>1</v>
      </c>
      <c r="C183" s="34">
        <v>180</v>
      </c>
      <c r="D183" s="34">
        <v>115.69</v>
      </c>
      <c r="E183" s="34">
        <f t="shared" si="25"/>
        <v>82.73</v>
      </c>
      <c r="F183" s="27">
        <f t="shared" si="18"/>
        <v>262.73</v>
      </c>
      <c r="G183" s="28"/>
    </row>
    <row r="184" s="2" customFormat="1" ht="24" customHeight="1" spans="1:7">
      <c r="A184" s="42" t="s">
        <v>185</v>
      </c>
      <c r="B184" s="33">
        <v>1</v>
      </c>
      <c r="C184" s="34">
        <v>180</v>
      </c>
      <c r="D184" s="34">
        <v>62.3</v>
      </c>
      <c r="E184" s="34">
        <f t="shared" si="25"/>
        <v>44.55</v>
      </c>
      <c r="F184" s="27">
        <f t="shared" si="18"/>
        <v>224.55</v>
      </c>
      <c r="G184" s="28"/>
    </row>
    <row r="185" s="2" customFormat="1" ht="24" customHeight="1" spans="1:7">
      <c r="A185" s="42" t="s">
        <v>186</v>
      </c>
      <c r="B185" s="33">
        <v>1</v>
      </c>
      <c r="C185" s="34">
        <v>180</v>
      </c>
      <c r="D185" s="34">
        <v>45.6</v>
      </c>
      <c r="E185" s="34">
        <f t="shared" ref="E185:E191" si="26">ROUND(E$63/D$63*D185,2)</f>
        <v>32.61</v>
      </c>
      <c r="F185" s="27">
        <f t="shared" si="18"/>
        <v>212.61</v>
      </c>
      <c r="G185" s="28"/>
    </row>
    <row r="186" s="2" customFormat="1" ht="24" customHeight="1" spans="1:7">
      <c r="A186" s="42" t="s">
        <v>187</v>
      </c>
      <c r="B186" s="33">
        <v>1</v>
      </c>
      <c r="C186" s="34">
        <v>180</v>
      </c>
      <c r="D186" s="34">
        <v>33.1</v>
      </c>
      <c r="E186" s="34">
        <f t="shared" si="26"/>
        <v>23.67</v>
      </c>
      <c r="F186" s="27">
        <f t="shared" si="18"/>
        <v>203.67</v>
      </c>
      <c r="G186" s="28"/>
    </row>
    <row r="187" s="2" customFormat="1" ht="24" customHeight="1" spans="1:7">
      <c r="A187" s="42" t="s">
        <v>188</v>
      </c>
      <c r="B187" s="33">
        <v>1</v>
      </c>
      <c r="C187" s="34">
        <v>180</v>
      </c>
      <c r="D187" s="34">
        <v>42.7</v>
      </c>
      <c r="E187" s="34">
        <f t="shared" si="26"/>
        <v>30.54</v>
      </c>
      <c r="F187" s="27">
        <f t="shared" si="18"/>
        <v>210.54</v>
      </c>
      <c r="G187" s="28"/>
    </row>
    <row r="188" s="2" customFormat="1" ht="24" customHeight="1" spans="1:7">
      <c r="A188" s="42" t="s">
        <v>189</v>
      </c>
      <c r="B188" s="33">
        <v>1</v>
      </c>
      <c r="C188" s="34">
        <v>180</v>
      </c>
      <c r="D188" s="34">
        <v>30.4</v>
      </c>
      <c r="E188" s="34">
        <f t="shared" si="26"/>
        <v>21.74</v>
      </c>
      <c r="F188" s="27">
        <f t="shared" si="18"/>
        <v>201.74</v>
      </c>
      <c r="G188" s="28"/>
    </row>
    <row r="189" s="2" customFormat="1" ht="24" customHeight="1" spans="1:7">
      <c r="A189" s="42" t="s">
        <v>190</v>
      </c>
      <c r="B189" s="33">
        <v>1</v>
      </c>
      <c r="C189" s="34">
        <v>180</v>
      </c>
      <c r="D189" s="34">
        <v>20.5</v>
      </c>
      <c r="E189" s="34">
        <f t="shared" si="26"/>
        <v>14.66</v>
      </c>
      <c r="F189" s="27">
        <f t="shared" si="18"/>
        <v>194.66</v>
      </c>
      <c r="G189" s="28"/>
    </row>
    <row r="190" s="2" customFormat="1" ht="24" customHeight="1" spans="1:7">
      <c r="A190" s="42" t="s">
        <v>191</v>
      </c>
      <c r="B190" s="33">
        <v>1</v>
      </c>
      <c r="C190" s="34">
        <v>180</v>
      </c>
      <c r="D190" s="34">
        <v>13.7</v>
      </c>
      <c r="E190" s="34">
        <f t="shared" si="26"/>
        <v>9.8</v>
      </c>
      <c r="F190" s="27">
        <f t="shared" si="18"/>
        <v>189.8</v>
      </c>
      <c r="G190" s="28"/>
    </row>
    <row r="191" s="2" customFormat="1" ht="24" customHeight="1" spans="1:7">
      <c r="A191" s="42" t="s">
        <v>192</v>
      </c>
      <c r="B191" s="33">
        <v>1</v>
      </c>
      <c r="C191" s="34">
        <v>180</v>
      </c>
      <c r="D191" s="34">
        <v>18.9</v>
      </c>
      <c r="E191" s="34">
        <f t="shared" si="26"/>
        <v>13.52</v>
      </c>
      <c r="F191" s="27">
        <f t="shared" si="18"/>
        <v>193.52</v>
      </c>
      <c r="G191" s="28"/>
    </row>
    <row r="192" s="2" customFormat="1" ht="24" customHeight="1" spans="1:7">
      <c r="A192" s="42" t="s">
        <v>193</v>
      </c>
      <c r="B192" s="33">
        <v>1</v>
      </c>
      <c r="C192" s="34">
        <v>180</v>
      </c>
      <c r="D192" s="34">
        <v>94.1</v>
      </c>
      <c r="E192" s="34">
        <f t="shared" ref="E192:E197" si="27">ROUND(E$69/D$69*D192,2)</f>
        <v>67.29</v>
      </c>
      <c r="F192" s="27">
        <f t="shared" si="18"/>
        <v>247.29</v>
      </c>
      <c r="G192" s="28"/>
    </row>
    <row r="193" s="2" customFormat="1" ht="24" customHeight="1" spans="1:7">
      <c r="A193" s="42" t="s">
        <v>194</v>
      </c>
      <c r="B193" s="33">
        <v>1</v>
      </c>
      <c r="C193" s="34">
        <v>180</v>
      </c>
      <c r="D193" s="34">
        <v>93.7</v>
      </c>
      <c r="E193" s="34">
        <f t="shared" si="27"/>
        <v>67.01</v>
      </c>
      <c r="F193" s="27">
        <f t="shared" si="18"/>
        <v>247.01</v>
      </c>
      <c r="G193" s="28"/>
    </row>
    <row r="194" s="2" customFormat="1" ht="24" customHeight="1" spans="1:7">
      <c r="A194" s="42" t="s">
        <v>195</v>
      </c>
      <c r="B194" s="33">
        <v>1</v>
      </c>
      <c r="C194" s="34">
        <v>180</v>
      </c>
      <c r="D194" s="34">
        <v>73.7</v>
      </c>
      <c r="E194" s="34">
        <f t="shared" si="27"/>
        <v>52.71</v>
      </c>
      <c r="F194" s="27">
        <f t="shared" si="18"/>
        <v>232.71</v>
      </c>
      <c r="G194" s="28"/>
    </row>
    <row r="195" s="2" customFormat="1" ht="24" customHeight="1" spans="1:7">
      <c r="A195" s="42" t="s">
        <v>196</v>
      </c>
      <c r="B195" s="33">
        <v>1</v>
      </c>
      <c r="C195" s="34">
        <v>180</v>
      </c>
      <c r="D195" s="34">
        <v>53.8</v>
      </c>
      <c r="E195" s="34">
        <f t="shared" si="27"/>
        <v>38.47</v>
      </c>
      <c r="F195" s="27">
        <f t="shared" si="18"/>
        <v>218.47</v>
      </c>
      <c r="G195" s="28"/>
    </row>
    <row r="196" s="2" customFormat="1" ht="24" customHeight="1" spans="1:7">
      <c r="A196" s="42" t="s">
        <v>197</v>
      </c>
      <c r="B196" s="33">
        <v>1</v>
      </c>
      <c r="C196" s="34">
        <v>180</v>
      </c>
      <c r="D196" s="34">
        <v>57.6</v>
      </c>
      <c r="E196" s="34">
        <f t="shared" si="27"/>
        <v>41.19</v>
      </c>
      <c r="F196" s="27">
        <f t="shared" si="18"/>
        <v>221.19</v>
      </c>
      <c r="G196" s="28"/>
    </row>
    <row r="197" s="2" customFormat="1" ht="24" customHeight="1" spans="1:7">
      <c r="A197" s="42" t="s">
        <v>198</v>
      </c>
      <c r="B197" s="33">
        <v>1</v>
      </c>
      <c r="C197" s="34">
        <v>180</v>
      </c>
      <c r="D197" s="34">
        <v>75.4</v>
      </c>
      <c r="E197" s="34">
        <f t="shared" si="27"/>
        <v>53.92</v>
      </c>
      <c r="F197" s="27">
        <f t="shared" si="18"/>
        <v>233.92</v>
      </c>
      <c r="G197" s="28"/>
    </row>
    <row r="198" s="2" customFormat="1" ht="24" customHeight="1" spans="1:7">
      <c r="A198" s="42" t="s">
        <v>199</v>
      </c>
      <c r="B198" s="33">
        <v>1</v>
      </c>
      <c r="C198" s="34">
        <v>180</v>
      </c>
      <c r="D198" s="34">
        <v>41.9</v>
      </c>
      <c r="E198" s="34">
        <f t="shared" ref="E198:E204" si="28">ROUND(E$74/D$74*D198,2)</f>
        <v>29.96</v>
      </c>
      <c r="F198" s="27">
        <f t="shared" ref="F198:F228" si="29">C198+E198</f>
        <v>209.96</v>
      </c>
      <c r="G198" s="28"/>
    </row>
    <row r="199" s="2" customFormat="1" ht="24" customHeight="1" spans="1:7">
      <c r="A199" s="42" t="s">
        <v>200</v>
      </c>
      <c r="B199" s="33">
        <v>1</v>
      </c>
      <c r="C199" s="34">
        <v>180</v>
      </c>
      <c r="D199" s="34">
        <v>34.7</v>
      </c>
      <c r="E199" s="34">
        <f t="shared" si="28"/>
        <v>24.82</v>
      </c>
      <c r="F199" s="27">
        <f t="shared" si="29"/>
        <v>204.82</v>
      </c>
      <c r="G199" s="28"/>
    </row>
    <row r="200" s="2" customFormat="1" ht="24" customHeight="1" spans="1:7">
      <c r="A200" s="42" t="s">
        <v>201</v>
      </c>
      <c r="B200" s="33">
        <v>1</v>
      </c>
      <c r="C200" s="34">
        <v>180</v>
      </c>
      <c r="D200" s="34">
        <v>41.5</v>
      </c>
      <c r="E200" s="34">
        <f t="shared" si="28"/>
        <v>29.68</v>
      </c>
      <c r="F200" s="27">
        <f t="shared" si="29"/>
        <v>209.68</v>
      </c>
      <c r="G200" s="28"/>
    </row>
    <row r="201" s="2" customFormat="1" ht="24" customHeight="1" spans="1:7">
      <c r="A201" s="42" t="s">
        <v>202</v>
      </c>
      <c r="B201" s="33">
        <v>1</v>
      </c>
      <c r="C201" s="34">
        <v>180</v>
      </c>
      <c r="D201" s="34">
        <v>38.8</v>
      </c>
      <c r="E201" s="34">
        <f t="shared" si="28"/>
        <v>27.75</v>
      </c>
      <c r="F201" s="27">
        <f t="shared" si="29"/>
        <v>207.75</v>
      </c>
      <c r="G201" s="28"/>
    </row>
    <row r="202" s="2" customFormat="1" ht="24" customHeight="1" spans="1:7">
      <c r="A202" s="42" t="s">
        <v>203</v>
      </c>
      <c r="B202" s="33">
        <v>1</v>
      </c>
      <c r="C202" s="34">
        <v>180</v>
      </c>
      <c r="D202" s="34">
        <v>37.5</v>
      </c>
      <c r="E202" s="34">
        <f t="shared" si="28"/>
        <v>26.82</v>
      </c>
      <c r="F202" s="27">
        <f t="shared" si="29"/>
        <v>206.82</v>
      </c>
      <c r="G202" s="28"/>
    </row>
    <row r="203" s="2" customFormat="1" ht="24" customHeight="1" spans="1:7">
      <c r="A203" s="42" t="s">
        <v>204</v>
      </c>
      <c r="B203" s="33">
        <v>1</v>
      </c>
      <c r="C203" s="34">
        <v>180</v>
      </c>
      <c r="D203" s="34">
        <v>33.3</v>
      </c>
      <c r="E203" s="34">
        <f t="shared" si="28"/>
        <v>23.81</v>
      </c>
      <c r="F203" s="27">
        <f t="shared" si="29"/>
        <v>203.81</v>
      </c>
      <c r="G203" s="28"/>
    </row>
    <row r="204" s="2" customFormat="1" ht="24" customHeight="1" spans="1:7">
      <c r="A204" s="42" t="s">
        <v>205</v>
      </c>
      <c r="B204" s="33">
        <v>1</v>
      </c>
      <c r="C204" s="34">
        <v>180</v>
      </c>
      <c r="D204" s="34">
        <v>25.7</v>
      </c>
      <c r="E204" s="34">
        <f t="shared" si="28"/>
        <v>18.38</v>
      </c>
      <c r="F204" s="27">
        <f t="shared" si="29"/>
        <v>198.38</v>
      </c>
      <c r="G204" s="28"/>
    </row>
    <row r="205" s="2" customFormat="1" ht="24" customHeight="1" spans="1:7">
      <c r="A205" s="42" t="s">
        <v>206</v>
      </c>
      <c r="B205" s="33">
        <v>1</v>
      </c>
      <c r="C205" s="34">
        <v>180</v>
      </c>
      <c r="D205" s="34">
        <v>78.2</v>
      </c>
      <c r="E205" s="34">
        <f t="shared" ref="E205:E207" si="30">ROUND(E$79/D$79*D205,2)</f>
        <v>55.92</v>
      </c>
      <c r="F205" s="27">
        <f t="shared" si="29"/>
        <v>235.92</v>
      </c>
      <c r="G205" s="28"/>
    </row>
    <row r="206" s="2" customFormat="1" ht="24" customHeight="1" spans="1:7">
      <c r="A206" s="42" t="s">
        <v>207</v>
      </c>
      <c r="B206" s="33">
        <v>1</v>
      </c>
      <c r="C206" s="34">
        <v>180</v>
      </c>
      <c r="D206" s="34">
        <v>28.1</v>
      </c>
      <c r="E206" s="34">
        <f t="shared" si="30"/>
        <v>20.1</v>
      </c>
      <c r="F206" s="27">
        <f t="shared" si="29"/>
        <v>200.1</v>
      </c>
      <c r="G206" s="28"/>
    </row>
    <row r="207" s="2" customFormat="1" ht="24" customHeight="1" spans="1:7">
      <c r="A207" s="42" t="s">
        <v>208</v>
      </c>
      <c r="B207" s="33">
        <v>1</v>
      </c>
      <c r="C207" s="34">
        <v>180</v>
      </c>
      <c r="D207" s="34">
        <v>70.5</v>
      </c>
      <c r="E207" s="34">
        <f t="shared" si="30"/>
        <v>50.42</v>
      </c>
      <c r="F207" s="27">
        <f t="shared" si="29"/>
        <v>230.42</v>
      </c>
      <c r="G207" s="28"/>
    </row>
    <row r="208" s="2" customFormat="1" ht="24" customHeight="1" spans="1:7">
      <c r="A208" s="42" t="s">
        <v>209</v>
      </c>
      <c r="B208" s="33">
        <v>1</v>
      </c>
      <c r="C208" s="34">
        <v>180</v>
      </c>
      <c r="D208" s="34">
        <v>58.6</v>
      </c>
      <c r="E208" s="34">
        <f t="shared" ref="E208:E213" si="31">ROUND(E$83/D$83*D208,2)</f>
        <v>41.91</v>
      </c>
      <c r="F208" s="27">
        <f t="shared" si="29"/>
        <v>221.91</v>
      </c>
      <c r="G208" s="28"/>
    </row>
    <row r="209" s="2" customFormat="1" ht="24" customHeight="1" spans="1:7">
      <c r="A209" s="42" t="s">
        <v>210</v>
      </c>
      <c r="B209" s="33">
        <v>1</v>
      </c>
      <c r="C209" s="34">
        <v>180</v>
      </c>
      <c r="D209" s="34">
        <v>89.1</v>
      </c>
      <c r="E209" s="34">
        <f t="shared" si="31"/>
        <v>63.72</v>
      </c>
      <c r="F209" s="27">
        <f t="shared" si="29"/>
        <v>243.72</v>
      </c>
      <c r="G209" s="28"/>
    </row>
    <row r="210" s="2" customFormat="1" ht="24" customHeight="1" spans="1:7">
      <c r="A210" s="42" t="s">
        <v>211</v>
      </c>
      <c r="B210" s="33">
        <v>1</v>
      </c>
      <c r="C210" s="34">
        <v>180</v>
      </c>
      <c r="D210" s="34">
        <v>111.6</v>
      </c>
      <c r="E210" s="34">
        <f t="shared" si="31"/>
        <v>79.81</v>
      </c>
      <c r="F210" s="27">
        <f t="shared" si="29"/>
        <v>259.81</v>
      </c>
      <c r="G210" s="28"/>
    </row>
    <row r="211" s="2" customFormat="1" ht="24" customHeight="1" spans="1:7">
      <c r="A211" s="42" t="s">
        <v>212</v>
      </c>
      <c r="B211" s="33">
        <v>1</v>
      </c>
      <c r="C211" s="34">
        <v>180</v>
      </c>
      <c r="D211" s="34">
        <v>102.2</v>
      </c>
      <c r="E211" s="34">
        <f t="shared" si="31"/>
        <v>73.09</v>
      </c>
      <c r="F211" s="27">
        <f t="shared" si="29"/>
        <v>253.09</v>
      </c>
      <c r="G211" s="28"/>
    </row>
    <row r="212" s="2" customFormat="1" ht="24" customHeight="1" spans="1:7">
      <c r="A212" s="42" t="s">
        <v>213</v>
      </c>
      <c r="B212" s="33">
        <v>1</v>
      </c>
      <c r="C212" s="34">
        <v>180</v>
      </c>
      <c r="D212" s="34">
        <v>41.5</v>
      </c>
      <c r="E212" s="34">
        <f t="shared" si="31"/>
        <v>29.68</v>
      </c>
      <c r="F212" s="27">
        <f t="shared" si="29"/>
        <v>209.68</v>
      </c>
      <c r="G212" s="28"/>
    </row>
    <row r="213" s="2" customFormat="1" ht="24" customHeight="1" spans="1:7">
      <c r="A213" s="42" t="s">
        <v>214</v>
      </c>
      <c r="B213" s="33">
        <v>1</v>
      </c>
      <c r="C213" s="34">
        <v>180</v>
      </c>
      <c r="D213" s="34">
        <v>44.8</v>
      </c>
      <c r="E213" s="34">
        <f t="shared" si="31"/>
        <v>32.04</v>
      </c>
      <c r="F213" s="27">
        <f t="shared" si="29"/>
        <v>212.04</v>
      </c>
      <c r="G213" s="28"/>
    </row>
    <row r="214" s="2" customFormat="1" ht="24" customHeight="1" spans="1:7">
      <c r="A214" s="42" t="s">
        <v>215</v>
      </c>
      <c r="B214" s="33">
        <v>1</v>
      </c>
      <c r="C214" s="34">
        <v>180</v>
      </c>
      <c r="D214" s="34">
        <v>79</v>
      </c>
      <c r="E214" s="34">
        <f t="shared" ref="E214:E216" si="32">ROUND(E$87/D$87*D214,2)</f>
        <v>56.5</v>
      </c>
      <c r="F214" s="27">
        <f t="shared" si="29"/>
        <v>236.5</v>
      </c>
      <c r="G214" s="28"/>
    </row>
    <row r="215" s="2" customFormat="1" ht="24" customHeight="1" spans="1:7">
      <c r="A215" s="42" t="s">
        <v>216</v>
      </c>
      <c r="B215" s="33">
        <v>1</v>
      </c>
      <c r="C215" s="34">
        <v>180</v>
      </c>
      <c r="D215" s="34">
        <v>60.9</v>
      </c>
      <c r="E215" s="34">
        <f t="shared" si="32"/>
        <v>43.55</v>
      </c>
      <c r="F215" s="27">
        <f t="shared" si="29"/>
        <v>223.55</v>
      </c>
      <c r="G215" s="28"/>
    </row>
    <row r="216" s="2" customFormat="1" ht="24" customHeight="1" spans="1:7">
      <c r="A216" s="42" t="s">
        <v>217</v>
      </c>
      <c r="B216" s="33">
        <v>1</v>
      </c>
      <c r="C216" s="34">
        <v>180</v>
      </c>
      <c r="D216" s="34">
        <v>69.7</v>
      </c>
      <c r="E216" s="34">
        <f t="shared" si="32"/>
        <v>49.85</v>
      </c>
      <c r="F216" s="27">
        <f t="shared" si="29"/>
        <v>229.85</v>
      </c>
      <c r="G216" s="28"/>
    </row>
    <row r="217" s="2" customFormat="1" ht="24" customHeight="1" spans="1:7">
      <c r="A217" s="43" t="s">
        <v>218</v>
      </c>
      <c r="B217" s="33">
        <v>1</v>
      </c>
      <c r="C217" s="34">
        <v>180</v>
      </c>
      <c r="D217" s="34">
        <v>11</v>
      </c>
      <c r="E217" s="34">
        <f t="shared" ref="E217:E222" si="33">ROUND(E$91/D$91*D217,2)</f>
        <v>7.87</v>
      </c>
      <c r="F217" s="27">
        <f t="shared" si="29"/>
        <v>187.87</v>
      </c>
      <c r="G217" s="28"/>
    </row>
    <row r="218" s="2" customFormat="1" ht="24" customHeight="1" spans="1:7">
      <c r="A218" s="43" t="s">
        <v>219</v>
      </c>
      <c r="B218" s="33">
        <v>1</v>
      </c>
      <c r="C218" s="34">
        <v>180</v>
      </c>
      <c r="D218" s="34">
        <v>14.1</v>
      </c>
      <c r="E218" s="34">
        <f t="shared" si="33"/>
        <v>10.08</v>
      </c>
      <c r="F218" s="27">
        <f t="shared" si="29"/>
        <v>190.08</v>
      </c>
      <c r="G218" s="28"/>
    </row>
    <row r="219" s="2" customFormat="1" ht="24" customHeight="1" spans="1:7">
      <c r="A219" s="43" t="s">
        <v>220</v>
      </c>
      <c r="B219" s="33">
        <v>1</v>
      </c>
      <c r="C219" s="34">
        <v>180</v>
      </c>
      <c r="D219" s="34">
        <v>15</v>
      </c>
      <c r="E219" s="34">
        <f t="shared" si="33"/>
        <v>10.73</v>
      </c>
      <c r="F219" s="27">
        <f t="shared" si="29"/>
        <v>190.73</v>
      </c>
      <c r="G219" s="28"/>
    </row>
    <row r="220" s="2" customFormat="1" ht="24" customHeight="1" spans="1:7">
      <c r="A220" s="43" t="s">
        <v>221</v>
      </c>
      <c r="B220" s="33">
        <v>1</v>
      </c>
      <c r="C220" s="34">
        <v>180</v>
      </c>
      <c r="D220" s="34">
        <v>5.8</v>
      </c>
      <c r="E220" s="34">
        <f t="shared" si="33"/>
        <v>4.15</v>
      </c>
      <c r="F220" s="27">
        <f t="shared" si="29"/>
        <v>184.15</v>
      </c>
      <c r="G220" s="28"/>
    </row>
    <row r="221" s="2" customFormat="1" ht="24" customHeight="1" spans="1:7">
      <c r="A221" s="43" t="s">
        <v>222</v>
      </c>
      <c r="B221" s="33">
        <v>1</v>
      </c>
      <c r="C221" s="34">
        <v>180</v>
      </c>
      <c r="D221" s="34">
        <v>32</v>
      </c>
      <c r="E221" s="34">
        <f t="shared" si="33"/>
        <v>22.88</v>
      </c>
      <c r="F221" s="27">
        <f t="shared" si="29"/>
        <v>202.88</v>
      </c>
      <c r="G221" s="28"/>
    </row>
    <row r="222" s="2" customFormat="1" ht="24" customHeight="1" spans="1:7">
      <c r="A222" s="43" t="s">
        <v>223</v>
      </c>
      <c r="B222" s="33">
        <v>1</v>
      </c>
      <c r="C222" s="34">
        <v>180</v>
      </c>
      <c r="D222" s="34">
        <v>12.7</v>
      </c>
      <c r="E222" s="34">
        <f t="shared" si="33"/>
        <v>9.08</v>
      </c>
      <c r="F222" s="27">
        <f t="shared" si="29"/>
        <v>189.08</v>
      </c>
      <c r="G222" s="28"/>
    </row>
    <row r="223" s="2" customFormat="1" ht="24" customHeight="1" spans="1:7">
      <c r="A223" s="42" t="s">
        <v>224</v>
      </c>
      <c r="B223" s="33">
        <v>1</v>
      </c>
      <c r="C223" s="34">
        <v>180</v>
      </c>
      <c r="D223" s="34">
        <v>120.1</v>
      </c>
      <c r="E223" s="34">
        <f t="shared" ref="E223:E226" si="34">ROUND(E$95/D$95*D223,2)</f>
        <v>85.89</v>
      </c>
      <c r="F223" s="27">
        <f t="shared" si="29"/>
        <v>265.89</v>
      </c>
      <c r="G223" s="28"/>
    </row>
    <row r="224" s="2" customFormat="1" ht="24" customHeight="1" spans="1:7">
      <c r="A224" s="42" t="s">
        <v>225</v>
      </c>
      <c r="B224" s="33">
        <v>1</v>
      </c>
      <c r="C224" s="34">
        <v>180</v>
      </c>
      <c r="D224" s="34">
        <v>30.9</v>
      </c>
      <c r="E224" s="34">
        <f t="shared" si="34"/>
        <v>22.1</v>
      </c>
      <c r="F224" s="27">
        <f t="shared" si="29"/>
        <v>202.1</v>
      </c>
      <c r="G224" s="28"/>
    </row>
    <row r="225" s="2" customFormat="1" ht="24" customHeight="1" spans="1:7">
      <c r="A225" s="42" t="s">
        <v>226</v>
      </c>
      <c r="B225" s="33">
        <v>1</v>
      </c>
      <c r="C225" s="34">
        <v>180</v>
      </c>
      <c r="D225" s="34">
        <v>14.8</v>
      </c>
      <c r="E225" s="34">
        <f t="shared" si="34"/>
        <v>10.58</v>
      </c>
      <c r="F225" s="27">
        <f t="shared" si="29"/>
        <v>190.58</v>
      </c>
      <c r="G225" s="28"/>
    </row>
    <row r="226" s="2" customFormat="1" ht="24" customHeight="1" spans="1:7">
      <c r="A226" s="42" t="s">
        <v>227</v>
      </c>
      <c r="B226" s="33">
        <v>1</v>
      </c>
      <c r="C226" s="34">
        <v>180</v>
      </c>
      <c r="D226" s="34">
        <v>16.8</v>
      </c>
      <c r="E226" s="34">
        <f t="shared" si="34"/>
        <v>12.01</v>
      </c>
      <c r="F226" s="27">
        <f t="shared" si="29"/>
        <v>192.01</v>
      </c>
      <c r="G226" s="28"/>
    </row>
    <row r="227" s="2" customFormat="1" ht="24" customHeight="1" spans="1:7">
      <c r="A227" s="42" t="s">
        <v>228</v>
      </c>
      <c r="B227" s="33">
        <v>1</v>
      </c>
      <c r="C227" s="34">
        <v>180</v>
      </c>
      <c r="D227" s="34">
        <v>109.5</v>
      </c>
      <c r="E227" s="34">
        <f>ROUND(E$99/D$99*D227,2)</f>
        <v>78.31</v>
      </c>
      <c r="F227" s="27">
        <f t="shared" si="29"/>
        <v>258.31</v>
      </c>
      <c r="G227" s="28"/>
    </row>
    <row r="228" s="2" customFormat="1" ht="24" customHeight="1" spans="1:7">
      <c r="A228" s="42" t="s">
        <v>229</v>
      </c>
      <c r="B228" s="33">
        <v>1</v>
      </c>
      <c r="C228" s="34">
        <v>180</v>
      </c>
      <c r="D228" s="34">
        <v>50.3</v>
      </c>
      <c r="E228" s="34">
        <f>ROUND(E$99/D$99*D228,2)</f>
        <v>35.97</v>
      </c>
      <c r="F228" s="27">
        <f t="shared" si="29"/>
        <v>215.97</v>
      </c>
      <c r="G228" s="28"/>
    </row>
  </sheetData>
  <mergeCells count="4">
    <mergeCell ref="A2:G2"/>
    <mergeCell ref="A3:G3"/>
    <mergeCell ref="B4:C4"/>
    <mergeCell ref="D4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基药</vt:lpstr>
      <vt:lpstr>人才</vt:lpstr>
      <vt:lpstr>计生</vt:lpstr>
      <vt:lpstr>公立医院综合改革2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WPS_1659510268</cp:lastModifiedBy>
  <dcterms:created xsi:type="dcterms:W3CDTF">2020-09-10T06:14:00Z</dcterms:created>
  <cp:lastPrinted>2022-12-28T17:44:00Z</cp:lastPrinted>
  <dcterms:modified xsi:type="dcterms:W3CDTF">2024-01-16T03:36:30Z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60E0BAA29A6F4047883028CFBB12658C_13</vt:lpwstr>
  </property>
</Properties>
</file>