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  <sheet name="规划表 " sheetId="2" r:id="rId2"/>
    <sheet name="Sheet1" sheetId="4" r:id="rId3"/>
  </sheets>
  <definedNames>
    <definedName name="_xlnm._FilterDatabase" localSheetId="1" hidden="1">'规划表 '!$A$6:$AP$11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<sst xmlns="http://schemas.openxmlformats.org/spreadsheetml/2006/main" count="175" uniqueCount="115">
  <si>
    <t>附件1</t>
  </si>
  <si>
    <t>开江县2025年中央和省级财政衔接推进乡村振兴补助资金项目汇总表</t>
  </si>
  <si>
    <t>项目类别</t>
  </si>
  <si>
    <t>下达资金数               （万元）</t>
  </si>
  <si>
    <t>安排资金数               （万元）</t>
  </si>
  <si>
    <t>项目实施主体</t>
  </si>
  <si>
    <t>备注</t>
  </si>
  <si>
    <t>2025年财政衔接乡村振兴补助资金</t>
  </si>
  <si>
    <t>中央资金</t>
  </si>
  <si>
    <t xml:space="preserve">     1.支持规划内的易地扶贫搬迁贷款贴息</t>
  </si>
  <si>
    <t>县财政局</t>
  </si>
  <si>
    <t>县财政局按季度还款</t>
  </si>
  <si>
    <t xml:space="preserve">     2.支持人口较多易地扶贫搬迁集中安置区后续产业扶持</t>
  </si>
  <si>
    <t>县以工代赈办</t>
  </si>
  <si>
    <t>县以工代赈办统筹实施</t>
  </si>
  <si>
    <t xml:space="preserve">     3.支持发展新型农村集体经济</t>
  </si>
  <si>
    <t>相关乡镇（街道办）</t>
  </si>
  <si>
    <t>县委组织部统筹实施</t>
  </si>
  <si>
    <t>省级资金</t>
  </si>
  <si>
    <t xml:space="preserve">     1.支持发展新型农村集体经济</t>
  </si>
  <si>
    <t xml:space="preserve">     2.山洪灾害危险区责任人公益性岗位</t>
  </si>
  <si>
    <t xml:space="preserve">     3.跨省外出务工一次性交通补贴</t>
  </si>
  <si>
    <t>县农业农村局</t>
  </si>
  <si>
    <t>按第一季度外出务工情况预计</t>
  </si>
  <si>
    <t xml:space="preserve">     4.雨露计划</t>
  </si>
  <si>
    <t>按上年规模预计</t>
  </si>
  <si>
    <t xml:space="preserve">     5.项目管理费</t>
  </si>
  <si>
    <t>按上级到位资金的1%提取</t>
  </si>
  <si>
    <t xml:space="preserve">     6.产业发展及配套设施项目</t>
  </si>
  <si>
    <t xml:space="preserve">       其中：重点帮扶村、脱贫村等产业发展及配套设施项目</t>
  </si>
  <si>
    <t xml:space="preserve">     7.兴产增收“6+59”条措施</t>
  </si>
  <si>
    <t xml:space="preserve">       其中：渔业产业发展补助资金</t>
  </si>
  <si>
    <t xml:space="preserve">              粮油产业发展补助资金</t>
  </si>
  <si>
    <t xml:space="preserve">              农民增收产业发展补助资金</t>
  </si>
  <si>
    <t xml:space="preserve">              经济作物产业高质量发展补助资金</t>
  </si>
  <si>
    <t xml:space="preserve">              各乡镇产业配套设施建设项目</t>
  </si>
  <si>
    <t>各乡镇</t>
  </si>
  <si>
    <t>每个乡镇按25万元分配</t>
  </si>
  <si>
    <t>附件1-1</t>
  </si>
  <si>
    <t>开江县2025年中央和省级财政衔接推进乡村振兴补助资金项目规划统计表</t>
  </si>
  <si>
    <t>序
号</t>
  </si>
  <si>
    <t>乡镇</t>
  </si>
  <si>
    <t>村名</t>
  </si>
  <si>
    <t>总金额
（万元）</t>
  </si>
  <si>
    <t>道路建设</t>
  </si>
  <si>
    <t>产业配套基础设施</t>
  </si>
  <si>
    <t>饮水工程</t>
  </si>
  <si>
    <t>产业发展</t>
  </si>
  <si>
    <t>其他</t>
  </si>
  <si>
    <t>惠及群众</t>
  </si>
  <si>
    <t>村属性</t>
  </si>
  <si>
    <t>长度
（千米）</t>
  </si>
  <si>
    <t>金额
小计
（万元）</t>
  </si>
  <si>
    <r>
      <rPr>
        <sz val="9"/>
        <rFont val="Times New Roman"/>
        <charset val="134"/>
      </rPr>
      <t>4.5</t>
    </r>
    <r>
      <rPr>
        <sz val="9"/>
        <rFont val="宋体"/>
        <charset val="134"/>
      </rPr>
      <t>米宽道路</t>
    </r>
    <r>
      <rPr>
        <sz val="9"/>
        <rFont val="Times New Roman"/>
        <charset val="134"/>
      </rPr>
      <t xml:space="preserve">
75</t>
    </r>
    <r>
      <rPr>
        <sz val="9"/>
        <rFont val="宋体"/>
        <charset val="134"/>
      </rPr>
      <t>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公里</t>
    </r>
  </si>
  <si>
    <t>3.5米宽道路
60万/公里</t>
  </si>
  <si>
    <t>3米宽产业道路
50万/公里</t>
  </si>
  <si>
    <t>1.5米产业便民路
18万/公里</t>
  </si>
  <si>
    <t>沟渠整治</t>
  </si>
  <si>
    <t>山坪塘/蓄水池</t>
  </si>
  <si>
    <t>围网</t>
  </si>
  <si>
    <t>产业堡坎</t>
  </si>
  <si>
    <t>新建大棚
8000元/亩</t>
  </si>
  <si>
    <t>灌溉管网</t>
  </si>
  <si>
    <t>稻田+基础设施配套</t>
  </si>
  <si>
    <t>水井</t>
  </si>
  <si>
    <t>钻深水井及管网等配套设施</t>
  </si>
  <si>
    <t>藤茶</t>
  </si>
  <si>
    <t>藤茶产业配套设施</t>
  </si>
  <si>
    <t>集体经济发展</t>
  </si>
  <si>
    <t>金额
（万元）</t>
  </si>
  <si>
    <t>长度 
（千米）</t>
  </si>
  <si>
    <t>数量（口）</t>
  </si>
  <si>
    <t>长度 （千米）</t>
  </si>
  <si>
    <t>数量（张）</t>
  </si>
  <si>
    <t>立方米</t>
  </si>
  <si>
    <t>数量
（亩）</t>
  </si>
  <si>
    <t>长度（米）</t>
  </si>
  <si>
    <t>数量（亩）</t>
  </si>
  <si>
    <t>（人）</t>
  </si>
  <si>
    <t>其中脱贫人口（人）</t>
  </si>
  <si>
    <t>合　　计</t>
  </si>
  <si>
    <t>新宁镇</t>
  </si>
  <si>
    <t>袁家坪</t>
  </si>
  <si>
    <t>重点帮扶村</t>
  </si>
  <si>
    <t>普安镇</t>
  </si>
  <si>
    <t>沙河村</t>
  </si>
  <si>
    <t>永兴镇</t>
  </si>
  <si>
    <t>柳家坪村</t>
  </si>
  <si>
    <t>脱贫村</t>
  </si>
  <si>
    <t>观音桥村</t>
  </si>
  <si>
    <t>回龙镇</t>
  </si>
  <si>
    <t>纸厂沟村</t>
  </si>
  <si>
    <t>灵岩镇</t>
  </si>
  <si>
    <t>土地坪村</t>
  </si>
  <si>
    <t>梅家乡</t>
  </si>
  <si>
    <t>马黄沟村</t>
  </si>
  <si>
    <t>讲治镇</t>
  </si>
  <si>
    <t>双河村</t>
  </si>
  <si>
    <t>任市镇</t>
  </si>
  <si>
    <t>凉风垭村</t>
  </si>
  <si>
    <t>甘棠镇</t>
  </si>
  <si>
    <t>石笋子村</t>
  </si>
  <si>
    <t>广福镇</t>
  </si>
  <si>
    <t>夏家庙村</t>
  </si>
  <si>
    <t>八庙镇</t>
  </si>
  <si>
    <t>三角寨村</t>
  </si>
  <si>
    <t>长岭镇</t>
  </si>
  <si>
    <t>天马头村</t>
  </si>
  <si>
    <t>附件1-2</t>
  </si>
  <si>
    <t>2025年财政衔接推进乡村振兴补助资金用于山洪灾害危险区                责任人公益性岗位安排明细表</t>
  </si>
  <si>
    <t>序号</t>
  </si>
  <si>
    <t>山洪灾害危险区责任人公益性岗位个数（个）</t>
  </si>
  <si>
    <t>补助标准                   （万元/个.年）</t>
  </si>
  <si>
    <t>补助金额            （万元）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</si>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</sst>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Times New Roman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方正黑体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topLeftCell="A7" workbookViewId="0">
      <selection activeCell="E20" sqref="E20"/>
    </sheetView>
  </sheetViews>
  <sheetFormatPr defaultColWidth="9" defaultRowHeight="13.5" outlineLevelCol="4"/>
  <cols>
    <col min="1" max="1" width="62.4916666666667" style="31" customWidth="1"/>
    <col min="2" max="2" width="19.375" style="31" customWidth="1"/>
    <col min="3" max="3" width="15.125" style="33" customWidth="1"/>
    <col min="4" max="4" width="27.7083333333333" style="34" customWidth="1"/>
    <col min="5" max="5" width="33.8916666666667" style="31" customWidth="1"/>
    <col min="6" max="16384" width="9" style="31"/>
  </cols>
  <sheetData>
    <row r="1" s="30" customFormat="1" ht="16" customHeight="1" spans="1:4">
      <c r="A1" s="35" t="s">
        <v>0</v>
      </c>
      <c r="C1" s="36"/>
      <c r="D1" s="37"/>
    </row>
    <row r="2" s="31" customFormat="1" ht="37" customHeight="1" spans="1:5">
      <c r="A2" s="38" t="s">
        <v>1</v>
      </c>
      <c r="B2" s="38"/>
      <c r="C2" s="39"/>
      <c r="D2" s="39"/>
      <c r="E2" s="38"/>
    </row>
    <row r="3" s="30" customFormat="1" ht="33" customHeight="1" spans="1:5">
      <c r="A3" s="40" t="s">
        <v>2</v>
      </c>
      <c r="B3" s="40" t="s">
        <v>3</v>
      </c>
      <c r="C3" s="41" t="s">
        <v>4</v>
      </c>
      <c r="D3" s="41" t="s">
        <v>5</v>
      </c>
      <c r="E3" s="40" t="s">
        <v>6</v>
      </c>
    </row>
    <row r="4" s="32" customFormat="1" ht="27" customHeight="1" spans="1:5">
      <c r="A4" s="42" t="s">
        <v>7</v>
      </c>
      <c r="B4" s="43">
        <f>B5+B9</f>
        <v>8635</v>
      </c>
      <c r="C4" s="44">
        <f>C5+C9</f>
        <v>8635</v>
      </c>
      <c r="D4" s="44"/>
      <c r="E4" s="42"/>
    </row>
    <row r="5" s="31" customFormat="1" ht="27" customHeight="1" spans="1:5">
      <c r="A5" s="42" t="s">
        <v>8</v>
      </c>
      <c r="B5" s="43">
        <f>B6+B7+B8</f>
        <v>1463</v>
      </c>
      <c r="C5" s="43">
        <f>SUM(C6:C8)</f>
        <v>1463</v>
      </c>
      <c r="D5" s="45"/>
      <c r="E5" s="42"/>
    </row>
    <row r="6" s="31" customFormat="1" ht="27" customHeight="1" spans="1:5">
      <c r="A6" s="46" t="s">
        <v>9</v>
      </c>
      <c r="B6" s="47">
        <v>1261</v>
      </c>
      <c r="C6" s="47">
        <v>1261</v>
      </c>
      <c r="D6" s="47" t="s">
        <v>10</v>
      </c>
      <c r="E6" s="46" t="s">
        <v>11</v>
      </c>
    </row>
    <row r="7" s="31" customFormat="1" ht="27" customHeight="1" spans="1:5">
      <c r="A7" s="46" t="s">
        <v>12</v>
      </c>
      <c r="B7" s="47">
        <v>62</v>
      </c>
      <c r="C7" s="47">
        <v>62</v>
      </c>
      <c r="D7" s="47" t="s">
        <v>13</v>
      </c>
      <c r="E7" s="46" t="s">
        <v>14</v>
      </c>
    </row>
    <row r="8" s="31" customFormat="1" ht="27" customHeight="1" spans="1:5">
      <c r="A8" s="46" t="s">
        <v>15</v>
      </c>
      <c r="B8" s="47">
        <v>140</v>
      </c>
      <c r="C8" s="47">
        <v>140</v>
      </c>
      <c r="D8" s="47" t="s">
        <v>16</v>
      </c>
      <c r="E8" s="46" t="s">
        <v>17</v>
      </c>
    </row>
    <row r="9" s="31" customFormat="1" ht="27" customHeight="1" spans="1:5">
      <c r="A9" s="42" t="s">
        <v>18</v>
      </c>
      <c r="B9" s="43">
        <v>7172</v>
      </c>
      <c r="C9" s="43">
        <f>C10+C11+C12+C13+C14+C15+C17</f>
        <v>7172</v>
      </c>
      <c r="D9" s="48"/>
      <c r="E9" s="46"/>
    </row>
    <row r="10" s="31" customFormat="1" ht="27" customHeight="1" spans="1:5">
      <c r="A10" s="46" t="s">
        <v>19</v>
      </c>
      <c r="B10" s="47">
        <v>80</v>
      </c>
      <c r="C10" s="47">
        <v>80</v>
      </c>
      <c r="D10" s="47" t="s">
        <v>16</v>
      </c>
      <c r="E10" s="46" t="s">
        <v>17</v>
      </c>
    </row>
    <row r="11" s="31" customFormat="1" ht="27" customHeight="1" spans="1:5">
      <c r="A11" s="46" t="s">
        <v>20</v>
      </c>
      <c r="B11" s="47">
        <v>114</v>
      </c>
      <c r="C11" s="47">
        <v>114.12</v>
      </c>
      <c r="D11" s="47" t="s">
        <v>16</v>
      </c>
      <c r="E11" s="46"/>
    </row>
    <row r="12" s="31" customFormat="1" ht="27" customHeight="1" spans="1:5">
      <c r="A12" s="46" t="s">
        <v>21</v>
      </c>
      <c r="B12" s="47"/>
      <c r="C12" s="47">
        <v>1840</v>
      </c>
      <c r="D12" s="47" t="s">
        <v>22</v>
      </c>
      <c r="E12" s="46" t="s">
        <v>23</v>
      </c>
    </row>
    <row r="13" s="31" customFormat="1" ht="27" customHeight="1" spans="1:5">
      <c r="A13" s="46" t="s">
        <v>24</v>
      </c>
      <c r="B13" s="47"/>
      <c r="C13" s="47">
        <v>500</v>
      </c>
      <c r="D13" s="47" t="s">
        <v>22</v>
      </c>
      <c r="E13" s="46" t="s">
        <v>25</v>
      </c>
    </row>
    <row r="14" s="31" customFormat="1" ht="27" customHeight="1" spans="1:5">
      <c r="A14" s="46" t="s">
        <v>26</v>
      </c>
      <c r="B14" s="47"/>
      <c r="C14" s="47">
        <v>86.35</v>
      </c>
      <c r="D14" s="47" t="s">
        <v>22</v>
      </c>
      <c r="E14" s="46" t="s">
        <v>27</v>
      </c>
    </row>
    <row r="15" s="31" customFormat="1" ht="27" customHeight="1" spans="1:5">
      <c r="A15" s="46" t="s">
        <v>28</v>
      </c>
      <c r="B15" s="47"/>
      <c r="C15" s="47">
        <f>C16</f>
        <v>2951.53</v>
      </c>
      <c r="D15" s="47"/>
      <c r="E15" s="49"/>
    </row>
    <row r="16" s="31" customFormat="1" ht="27" customHeight="1" spans="1:5">
      <c r="A16" s="46" t="s">
        <v>29</v>
      </c>
      <c r="B16" s="47"/>
      <c r="C16" s="47">
        <v>2951.53</v>
      </c>
      <c r="D16" s="47" t="s">
        <v>22</v>
      </c>
      <c r="E16" s="46"/>
    </row>
    <row r="17" s="31" customFormat="1" ht="27" customHeight="1" spans="1:5">
      <c r="A17" s="46" t="s">
        <v>30</v>
      </c>
      <c r="B17" s="47"/>
      <c r="C17" s="47">
        <f>SUM(C18:C22)</f>
        <v>1600</v>
      </c>
      <c r="D17" s="47" t="s">
        <v>22</v>
      </c>
      <c r="E17" s="46"/>
    </row>
    <row r="18" s="31" customFormat="1" ht="27" customHeight="1" spans="1:5">
      <c r="A18" s="46" t="s">
        <v>31</v>
      </c>
      <c r="B18" s="47"/>
      <c r="C18" s="47">
        <v>375</v>
      </c>
      <c r="D18" s="47" t="s">
        <v>22</v>
      </c>
      <c r="E18" s="46"/>
    </row>
    <row r="19" s="31" customFormat="1" ht="27" customHeight="1" spans="1:5">
      <c r="A19" s="46" t="s">
        <v>32</v>
      </c>
      <c r="B19" s="47"/>
      <c r="C19" s="47">
        <v>200</v>
      </c>
      <c r="D19" s="47" t="s">
        <v>22</v>
      </c>
      <c r="E19" s="46"/>
    </row>
    <row r="20" s="31" customFormat="1" ht="27" customHeight="1" spans="1:5">
      <c r="A20" s="46" t="s">
        <v>33</v>
      </c>
      <c r="B20" s="47"/>
      <c r="C20" s="47">
        <v>500</v>
      </c>
      <c r="D20" s="47" t="s">
        <v>22</v>
      </c>
      <c r="E20" s="46"/>
    </row>
    <row r="21" s="31" customFormat="1" ht="26" customHeight="1" spans="1:5">
      <c r="A21" s="46" t="s">
        <v>34</v>
      </c>
      <c r="B21" s="47"/>
      <c r="C21" s="47">
        <v>200</v>
      </c>
      <c r="D21" s="47" t="s">
        <v>22</v>
      </c>
      <c r="E21" s="49"/>
    </row>
    <row r="22" s="31" customFormat="1" ht="27" customHeight="1" spans="1:5">
      <c r="A22" s="46" t="s">
        <v>35</v>
      </c>
      <c r="B22" s="47"/>
      <c r="C22" s="47">
        <v>325</v>
      </c>
      <c r="D22" s="47" t="s">
        <v>36</v>
      </c>
      <c r="E22" s="46" t="s">
        <v>37</v>
      </c>
    </row>
  </sheetData>
  <mergeCells count="1">
    <mergeCell ref="A2:E2"/>
  </mergeCells>
  <pageMargins left="0.751388888888889" right="0.751388888888889" top="0.590277777777778" bottom="0.472222222222222" header="0.5" footer="0.5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9"/>
  <sheetViews>
    <sheetView showGridLines="0" zoomScaleSheetLayoutView="90" topLeftCell="A2" workbookViewId="0">
      <selection activeCell="H13" sqref="H13"/>
    </sheetView>
  </sheetViews>
  <sheetFormatPr defaultColWidth="9" defaultRowHeight="15"/>
  <cols>
    <col min="1" max="1" width="3.25" style="11" customWidth="1"/>
    <col min="2" max="2" width="6.875" style="11" customWidth="1"/>
    <col min="3" max="3" width="8.70833333333333" style="11" customWidth="1"/>
    <col min="4" max="4" width="8.125" style="11" customWidth="1"/>
    <col min="5" max="5" width="7.79166666666667" style="11" customWidth="1"/>
    <col min="6" max="6" width="8.825" style="11" customWidth="1"/>
    <col min="7" max="7" width="6.61666666666667" style="11" customWidth="1"/>
    <col min="8" max="8" width="7.75" style="11" customWidth="1"/>
    <col min="9" max="9" width="7.2" style="11" customWidth="1"/>
    <col min="10" max="12" width="7.625" style="11" customWidth="1"/>
    <col min="13" max="13" width="7.79166666666667" style="11" customWidth="1"/>
    <col min="14" max="14" width="7.625" style="11" customWidth="1"/>
    <col min="15" max="17" width="8.125" style="11" customWidth="1"/>
    <col min="18" max="18" width="6.66666666666667" style="11" customWidth="1"/>
    <col min="19" max="19" width="7.3" style="11" customWidth="1"/>
    <col min="20" max="20" width="6.875" style="11" customWidth="1"/>
    <col min="21" max="21" width="5.625" style="11" customWidth="1"/>
    <col min="22" max="22" width="7.3" style="11" customWidth="1"/>
    <col min="23" max="23" width="7.5" style="11" customWidth="1"/>
    <col min="24" max="24" width="6.98333333333333" style="11" customWidth="1"/>
    <col min="25" max="25" width="6.65" style="11" customWidth="1"/>
    <col min="26" max="26" width="7.79166666666667" style="11" customWidth="1"/>
    <col min="27" max="27" width="6.5" style="11" customWidth="1"/>
    <col min="28" max="28" width="7.625" style="11" customWidth="1"/>
    <col min="29" max="29" width="7.46666666666667" style="11" customWidth="1"/>
    <col min="30" max="30" width="7.63333333333333" style="11" customWidth="1"/>
    <col min="31" max="33" width="5.96666666666667" style="11" customWidth="1"/>
    <col min="34" max="34" width="6.75" style="11" customWidth="1"/>
    <col min="35" max="35" width="7.46666666666667" style="11" customWidth="1"/>
    <col min="36" max="36" width="5.75" style="11" customWidth="1"/>
    <col min="37" max="37" width="7.125" style="11" customWidth="1"/>
    <col min="38" max="38" width="7.625" style="11" customWidth="1"/>
    <col min="39" max="39" width="7.5" style="11" customWidth="1"/>
    <col min="40" max="40" width="6.875" style="11" customWidth="1"/>
    <col min="41" max="41" width="7.25" style="11" customWidth="1"/>
    <col min="42" max="42" width="6.75" style="11" customWidth="1"/>
    <col min="43" max="16384" width="9" style="11"/>
  </cols>
  <sheetData>
    <row r="1" s="6" customFormat="1" ht="31" customHeight="1" spans="1:2">
      <c r="A1" s="12" t="s">
        <v>38</v>
      </c>
      <c r="B1" s="12"/>
    </row>
    <row r="2" s="6" customFormat="1" ht="38" customHeight="1" spans="1:42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ht="33" customHeight="1" spans="1:42">
      <c r="A3" s="14" t="s">
        <v>40</v>
      </c>
      <c r="B3" s="14" t="s">
        <v>41</v>
      </c>
      <c r="C3" s="14" t="s">
        <v>42</v>
      </c>
      <c r="D3" s="15" t="s">
        <v>43</v>
      </c>
      <c r="E3" s="14" t="s">
        <v>44</v>
      </c>
      <c r="F3" s="14"/>
      <c r="G3" s="14"/>
      <c r="H3" s="14"/>
      <c r="I3" s="14"/>
      <c r="J3" s="14"/>
      <c r="K3" s="14"/>
      <c r="L3" s="14"/>
      <c r="M3" s="14"/>
      <c r="N3" s="14"/>
      <c r="O3" s="21" t="s">
        <v>45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14" t="s">
        <v>46</v>
      </c>
      <c r="AE3" s="14"/>
      <c r="AF3" s="14"/>
      <c r="AG3" s="14"/>
      <c r="AH3" s="14"/>
      <c r="AI3" s="21" t="s">
        <v>47</v>
      </c>
      <c r="AJ3" s="22"/>
      <c r="AK3" s="22"/>
      <c r="AL3" s="27"/>
      <c r="AM3" s="14" t="s">
        <v>48</v>
      </c>
      <c r="AN3" s="15" t="s">
        <v>49</v>
      </c>
      <c r="AO3" s="15"/>
      <c r="AP3" s="20" t="s">
        <v>50</v>
      </c>
    </row>
    <row r="4" s="7" customFormat="1" ht="42" customHeight="1" spans="1:42">
      <c r="A4" s="16"/>
      <c r="B4" s="16"/>
      <c r="C4" s="16"/>
      <c r="D4" s="16"/>
      <c r="E4" s="16" t="s">
        <v>51</v>
      </c>
      <c r="F4" s="16" t="s">
        <v>52</v>
      </c>
      <c r="G4" s="17" t="s">
        <v>53</v>
      </c>
      <c r="H4" s="17"/>
      <c r="I4" s="16" t="s">
        <v>54</v>
      </c>
      <c r="J4" s="16"/>
      <c r="K4" s="16" t="s">
        <v>55</v>
      </c>
      <c r="L4" s="16"/>
      <c r="M4" s="23" t="s">
        <v>56</v>
      </c>
      <c r="N4" s="23"/>
      <c r="O4" s="23" t="s">
        <v>52</v>
      </c>
      <c r="P4" s="16" t="s">
        <v>57</v>
      </c>
      <c r="Q4" s="16"/>
      <c r="R4" s="16" t="s">
        <v>58</v>
      </c>
      <c r="S4" s="16"/>
      <c r="T4" s="16" t="s">
        <v>59</v>
      </c>
      <c r="U4" s="16"/>
      <c r="V4" s="16"/>
      <c r="W4" s="16" t="s">
        <v>60</v>
      </c>
      <c r="X4" s="16"/>
      <c r="Y4" s="16" t="s">
        <v>61</v>
      </c>
      <c r="Z4" s="16"/>
      <c r="AA4" s="15" t="s">
        <v>62</v>
      </c>
      <c r="AB4" s="15"/>
      <c r="AC4" s="26" t="s">
        <v>63</v>
      </c>
      <c r="AD4" s="16" t="s">
        <v>52</v>
      </c>
      <c r="AE4" s="16" t="s">
        <v>64</v>
      </c>
      <c r="AF4" s="16"/>
      <c r="AG4" s="16" t="s">
        <v>65</v>
      </c>
      <c r="AH4" s="16"/>
      <c r="AI4" s="16" t="s">
        <v>52</v>
      </c>
      <c r="AJ4" s="16" t="s">
        <v>66</v>
      </c>
      <c r="AK4" s="16"/>
      <c r="AL4" s="28" t="s">
        <v>67</v>
      </c>
      <c r="AM4" s="16" t="s">
        <v>68</v>
      </c>
      <c r="AN4" s="15"/>
      <c r="AO4" s="15"/>
      <c r="AP4" s="20"/>
    </row>
    <row r="5" s="8" customFormat="1" ht="46" customHeight="1" spans="1:42">
      <c r="A5" s="18"/>
      <c r="B5" s="18"/>
      <c r="C5" s="18"/>
      <c r="D5" s="18"/>
      <c r="E5" s="18"/>
      <c r="F5" s="18"/>
      <c r="G5" s="15" t="s">
        <v>51</v>
      </c>
      <c r="H5" s="15" t="s">
        <v>69</v>
      </c>
      <c r="I5" s="18" t="s">
        <v>70</v>
      </c>
      <c r="J5" s="18" t="s">
        <v>69</v>
      </c>
      <c r="K5" s="18" t="s">
        <v>51</v>
      </c>
      <c r="L5" s="18" t="s">
        <v>69</v>
      </c>
      <c r="M5" s="18" t="s">
        <v>51</v>
      </c>
      <c r="N5" s="18" t="s">
        <v>69</v>
      </c>
      <c r="O5" s="24"/>
      <c r="P5" s="18" t="s">
        <v>51</v>
      </c>
      <c r="Q5" s="18" t="s">
        <v>69</v>
      </c>
      <c r="R5" s="18" t="s">
        <v>71</v>
      </c>
      <c r="S5" s="18" t="s">
        <v>69</v>
      </c>
      <c r="T5" s="18" t="s">
        <v>72</v>
      </c>
      <c r="U5" s="18" t="s">
        <v>73</v>
      </c>
      <c r="V5" s="18" t="s">
        <v>69</v>
      </c>
      <c r="W5" s="18" t="s">
        <v>74</v>
      </c>
      <c r="X5" s="18" t="s">
        <v>69</v>
      </c>
      <c r="Y5" s="18" t="s">
        <v>75</v>
      </c>
      <c r="Z5" s="18" t="s">
        <v>69</v>
      </c>
      <c r="AA5" s="18" t="s">
        <v>76</v>
      </c>
      <c r="AB5" s="18" t="s">
        <v>69</v>
      </c>
      <c r="AC5" s="15" t="s">
        <v>69</v>
      </c>
      <c r="AD5" s="16"/>
      <c r="AE5" s="18" t="s">
        <v>71</v>
      </c>
      <c r="AF5" s="18" t="s">
        <v>69</v>
      </c>
      <c r="AG5" s="18" t="s">
        <v>71</v>
      </c>
      <c r="AH5" s="18" t="s">
        <v>69</v>
      </c>
      <c r="AI5" s="16"/>
      <c r="AJ5" s="18" t="s">
        <v>77</v>
      </c>
      <c r="AK5" s="18" t="s">
        <v>69</v>
      </c>
      <c r="AL5" s="15" t="s">
        <v>69</v>
      </c>
      <c r="AM5" s="18" t="s">
        <v>69</v>
      </c>
      <c r="AN5" s="15" t="s">
        <v>78</v>
      </c>
      <c r="AO5" s="15" t="s">
        <v>79</v>
      </c>
      <c r="AP5" s="15"/>
    </row>
    <row r="6" s="9" customFormat="1" ht="31" customHeight="1" spans="1:42">
      <c r="A6" s="19" t="s">
        <v>80</v>
      </c>
      <c r="B6" s="19"/>
      <c r="C6" s="19"/>
      <c r="D6" s="19">
        <f>F6+O6+AD6+AI6+AM6</f>
        <v>2951.53</v>
      </c>
      <c r="E6" s="19">
        <f t="shared" ref="D6:AH6" si="0">SUM(E7:E19)</f>
        <v>17.462</v>
      </c>
      <c r="F6" s="19">
        <f t="shared" si="0"/>
        <v>881.33</v>
      </c>
      <c r="G6" s="19">
        <f t="shared" si="0"/>
        <v>2.13</v>
      </c>
      <c r="H6" s="19">
        <f t="shared" si="0"/>
        <v>160</v>
      </c>
      <c r="I6" s="19">
        <f t="shared" si="0"/>
        <v>10.552</v>
      </c>
      <c r="J6" s="19">
        <f t="shared" si="0"/>
        <v>632.73</v>
      </c>
      <c r="K6" s="19">
        <f t="shared" si="0"/>
        <v>0.08</v>
      </c>
      <c r="L6" s="19">
        <f t="shared" si="0"/>
        <v>4</v>
      </c>
      <c r="M6" s="19">
        <f t="shared" si="0"/>
        <v>4.7</v>
      </c>
      <c r="N6" s="19">
        <f t="shared" si="0"/>
        <v>84.6</v>
      </c>
      <c r="O6" s="19">
        <f t="shared" si="0"/>
        <v>980.2</v>
      </c>
      <c r="P6" s="19">
        <f t="shared" si="0"/>
        <v>19.82</v>
      </c>
      <c r="Q6" s="19">
        <f t="shared" si="0"/>
        <v>440.6</v>
      </c>
      <c r="R6" s="25">
        <f t="shared" si="0"/>
        <v>16</v>
      </c>
      <c r="S6" s="19">
        <f t="shared" si="0"/>
        <v>223</v>
      </c>
      <c r="T6" s="19">
        <f t="shared" si="0"/>
        <v>8</v>
      </c>
      <c r="U6" s="25">
        <f t="shared" si="0"/>
        <v>2700</v>
      </c>
      <c r="V6" s="19">
        <f t="shared" si="0"/>
        <v>40</v>
      </c>
      <c r="W6" s="19">
        <f t="shared" si="0"/>
        <v>1980</v>
      </c>
      <c r="X6" s="19">
        <f t="shared" si="0"/>
        <v>147</v>
      </c>
      <c r="Y6" s="25">
        <f t="shared" si="0"/>
        <v>60</v>
      </c>
      <c r="Z6" s="19">
        <f t="shared" si="0"/>
        <v>48</v>
      </c>
      <c r="AA6" s="19">
        <f t="shared" si="0"/>
        <v>3</v>
      </c>
      <c r="AB6" s="19">
        <f t="shared" si="0"/>
        <v>14</v>
      </c>
      <c r="AC6" s="19">
        <f t="shared" si="0"/>
        <v>67.6</v>
      </c>
      <c r="AD6" s="19">
        <f t="shared" ref="AD6:AO6" si="1">SUM(AD7:AD19)</f>
        <v>120</v>
      </c>
      <c r="AE6" s="25">
        <f t="shared" si="1"/>
        <v>4</v>
      </c>
      <c r="AF6" s="19">
        <f t="shared" si="1"/>
        <v>60</v>
      </c>
      <c r="AG6" s="25">
        <f t="shared" si="1"/>
        <v>1</v>
      </c>
      <c r="AH6" s="19">
        <f t="shared" si="1"/>
        <v>60</v>
      </c>
      <c r="AI6" s="19">
        <f t="shared" si="1"/>
        <v>175</v>
      </c>
      <c r="AJ6" s="25">
        <f t="shared" si="1"/>
        <v>130</v>
      </c>
      <c r="AK6" s="19">
        <f t="shared" si="1"/>
        <v>147.5</v>
      </c>
      <c r="AL6" s="19">
        <f t="shared" si="1"/>
        <v>27.5</v>
      </c>
      <c r="AM6" s="19">
        <f t="shared" si="1"/>
        <v>795</v>
      </c>
      <c r="AN6" s="25">
        <f t="shared" si="1"/>
        <v>12630</v>
      </c>
      <c r="AO6" s="25">
        <f t="shared" si="1"/>
        <v>2191</v>
      </c>
      <c r="AP6" s="29"/>
    </row>
    <row r="7" s="10" customFormat="1" ht="27" customHeight="1" spans="1:42">
      <c r="A7" s="20">
        <v>1</v>
      </c>
      <c r="B7" s="20" t="s">
        <v>81</v>
      </c>
      <c r="C7" s="20" t="s">
        <v>82</v>
      </c>
      <c r="D7" s="19">
        <f t="shared" ref="D7:D19" si="2">F7+O7+AD7+AI7+AM7</f>
        <v>210</v>
      </c>
      <c r="E7" s="19">
        <f>G7+I7+K7+M7</f>
        <v>0.84</v>
      </c>
      <c r="F7" s="19">
        <f>J7+L7+N7+H7</f>
        <v>50</v>
      </c>
      <c r="G7" s="19"/>
      <c r="H7" s="19"/>
      <c r="I7" s="19">
        <v>0.84</v>
      </c>
      <c r="J7" s="19">
        <v>50</v>
      </c>
      <c r="K7" s="19"/>
      <c r="L7" s="19"/>
      <c r="M7" s="19"/>
      <c r="N7" s="19"/>
      <c r="O7" s="19">
        <f>Q7+S7+V7+X7+Z7+AB7+AC7</f>
        <v>110</v>
      </c>
      <c r="P7" s="19"/>
      <c r="Q7" s="19"/>
      <c r="R7" s="25">
        <v>5</v>
      </c>
      <c r="S7" s="19">
        <v>110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>
        <f>AF7+AH7</f>
        <v>0</v>
      </c>
      <c r="AE7" s="25"/>
      <c r="AF7" s="19"/>
      <c r="AG7" s="25"/>
      <c r="AH7" s="19"/>
      <c r="AI7" s="19">
        <f t="shared" ref="AI7:AI19" si="3">AK7+AL7</f>
        <v>0</v>
      </c>
      <c r="AJ7" s="19"/>
      <c r="AK7" s="19"/>
      <c r="AL7" s="19"/>
      <c r="AM7" s="19">
        <v>50</v>
      </c>
      <c r="AN7" s="15">
        <v>2000</v>
      </c>
      <c r="AO7" s="15">
        <v>380</v>
      </c>
      <c r="AP7" s="20" t="s">
        <v>83</v>
      </c>
    </row>
    <row r="8" s="10" customFormat="1" ht="27" customHeight="1" spans="1:42">
      <c r="A8" s="20">
        <v>2</v>
      </c>
      <c r="B8" s="20" t="s">
        <v>84</v>
      </c>
      <c r="C8" s="20" t="s">
        <v>85</v>
      </c>
      <c r="D8" s="19">
        <f t="shared" si="2"/>
        <v>208</v>
      </c>
      <c r="E8" s="19">
        <f>G8+I8+K8+M8</f>
        <v>0</v>
      </c>
      <c r="F8" s="19">
        <f t="shared" ref="F8:F19" si="4">J8+L8+N8+H8</f>
        <v>0</v>
      </c>
      <c r="G8" s="19"/>
      <c r="H8" s="19"/>
      <c r="I8" s="19"/>
      <c r="J8" s="19">
        <f>I8*60</f>
        <v>0</v>
      </c>
      <c r="K8" s="19"/>
      <c r="L8" s="19"/>
      <c r="M8" s="19"/>
      <c r="N8" s="19"/>
      <c r="O8" s="19">
        <f t="shared" ref="O8:O19" si="5">Q8+S8+V8+X8+Z8+AB8+AC8</f>
        <v>158</v>
      </c>
      <c r="P8" s="19">
        <v>6</v>
      </c>
      <c r="Q8" s="19">
        <v>108</v>
      </c>
      <c r="R8" s="25"/>
      <c r="S8" s="19"/>
      <c r="T8" s="19"/>
      <c r="U8" s="19"/>
      <c r="V8" s="19"/>
      <c r="W8" s="19"/>
      <c r="X8" s="19"/>
      <c r="Y8" s="19"/>
      <c r="Z8" s="19"/>
      <c r="AA8" s="19">
        <v>3</v>
      </c>
      <c r="AB8" s="19">
        <v>14</v>
      </c>
      <c r="AC8" s="19">
        <v>36</v>
      </c>
      <c r="AD8" s="19">
        <f>AF8+AH8</f>
        <v>0</v>
      </c>
      <c r="AE8" s="25"/>
      <c r="AF8" s="19"/>
      <c r="AG8" s="25"/>
      <c r="AH8" s="19"/>
      <c r="AI8" s="19">
        <f t="shared" si="3"/>
        <v>0</v>
      </c>
      <c r="AJ8" s="19"/>
      <c r="AK8" s="19"/>
      <c r="AL8" s="19"/>
      <c r="AM8" s="19">
        <v>50</v>
      </c>
      <c r="AN8" s="15">
        <v>352</v>
      </c>
      <c r="AO8" s="15">
        <v>62</v>
      </c>
      <c r="AP8" s="20" t="s">
        <v>83</v>
      </c>
    </row>
    <row r="9" s="10" customFormat="1" ht="27" customHeight="1" spans="1:42">
      <c r="A9" s="20">
        <v>3</v>
      </c>
      <c r="B9" s="20" t="s">
        <v>86</v>
      </c>
      <c r="C9" s="20" t="s">
        <v>87</v>
      </c>
      <c r="D9" s="19">
        <f t="shared" si="2"/>
        <v>368.2</v>
      </c>
      <c r="E9" s="19">
        <f>G9+I9+K9+M9</f>
        <v>2.2</v>
      </c>
      <c r="F9" s="19">
        <f t="shared" si="4"/>
        <v>52.2</v>
      </c>
      <c r="G9" s="19"/>
      <c r="H9" s="19"/>
      <c r="I9" s="19">
        <v>0.3</v>
      </c>
      <c r="J9" s="19">
        <f t="shared" ref="J9:J18" si="6">I9*60</f>
        <v>18</v>
      </c>
      <c r="K9" s="19"/>
      <c r="L9" s="19"/>
      <c r="M9" s="19">
        <v>1.9</v>
      </c>
      <c r="N9" s="19">
        <f>M9*18</f>
        <v>34.2</v>
      </c>
      <c r="O9" s="19">
        <f t="shared" si="5"/>
        <v>266</v>
      </c>
      <c r="P9" s="19">
        <v>5.2</v>
      </c>
      <c r="Q9" s="19">
        <v>104</v>
      </c>
      <c r="R9" s="25">
        <v>2</v>
      </c>
      <c r="S9" s="19">
        <v>15</v>
      </c>
      <c r="T9" s="19"/>
      <c r="U9" s="19"/>
      <c r="V9" s="19"/>
      <c r="W9" s="25">
        <v>1980</v>
      </c>
      <c r="X9" s="19">
        <v>147</v>
      </c>
      <c r="Y9" s="19"/>
      <c r="Z9" s="19"/>
      <c r="AA9" s="19"/>
      <c r="AB9" s="19"/>
      <c r="AC9" s="20"/>
      <c r="AD9" s="19">
        <f>AF9+AH9</f>
        <v>0</v>
      </c>
      <c r="AE9" s="25"/>
      <c r="AF9" s="19"/>
      <c r="AG9" s="25"/>
      <c r="AH9" s="19"/>
      <c r="AI9" s="19">
        <f t="shared" si="3"/>
        <v>0</v>
      </c>
      <c r="AJ9" s="19"/>
      <c r="AK9" s="19"/>
      <c r="AL9" s="19"/>
      <c r="AM9" s="19">
        <v>50</v>
      </c>
      <c r="AN9" s="15">
        <v>570</v>
      </c>
      <c r="AO9" s="15">
        <v>160</v>
      </c>
      <c r="AP9" s="20" t="s">
        <v>88</v>
      </c>
    </row>
    <row r="10" s="10" customFormat="1" ht="27" customHeight="1" spans="1:42">
      <c r="A10" s="20">
        <v>4</v>
      </c>
      <c r="B10" s="20"/>
      <c r="C10" s="20" t="s">
        <v>89</v>
      </c>
      <c r="D10" s="19">
        <f t="shared" si="2"/>
        <v>228</v>
      </c>
      <c r="E10" s="19">
        <f>G10+I10+K10+M10</f>
        <v>2.48</v>
      </c>
      <c r="F10" s="19">
        <f t="shared" si="4"/>
        <v>72.4</v>
      </c>
      <c r="G10" s="19"/>
      <c r="H10" s="19"/>
      <c r="I10" s="19">
        <v>0.6</v>
      </c>
      <c r="J10" s="19">
        <f t="shared" si="6"/>
        <v>36</v>
      </c>
      <c r="K10" s="19">
        <v>0.08</v>
      </c>
      <c r="L10" s="19">
        <v>4</v>
      </c>
      <c r="M10" s="19">
        <v>1.8</v>
      </c>
      <c r="N10" s="19">
        <f>M10*18</f>
        <v>32.4</v>
      </c>
      <c r="O10" s="19">
        <f t="shared" si="5"/>
        <v>45.6</v>
      </c>
      <c r="P10" s="19">
        <v>0.7</v>
      </c>
      <c r="Q10" s="19">
        <v>14</v>
      </c>
      <c r="R10" s="25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>
        <v>31.6</v>
      </c>
      <c r="AD10" s="19">
        <f>AF10+AH10</f>
        <v>60</v>
      </c>
      <c r="AE10" s="25"/>
      <c r="AF10" s="19"/>
      <c r="AG10" s="25">
        <v>1</v>
      </c>
      <c r="AH10" s="19">
        <v>60</v>
      </c>
      <c r="AI10" s="19">
        <f t="shared" si="3"/>
        <v>0</v>
      </c>
      <c r="AJ10" s="19"/>
      <c r="AK10" s="19"/>
      <c r="AL10" s="19"/>
      <c r="AM10" s="19">
        <v>50</v>
      </c>
      <c r="AN10" s="15">
        <v>521</v>
      </c>
      <c r="AO10" s="15">
        <v>118</v>
      </c>
      <c r="AP10" s="20" t="s">
        <v>83</v>
      </c>
    </row>
    <row r="11" s="10" customFormat="1" ht="27" customHeight="1" spans="1:42">
      <c r="A11" s="20">
        <v>5</v>
      </c>
      <c r="B11" s="20" t="s">
        <v>90</v>
      </c>
      <c r="C11" s="20" t="s">
        <v>91</v>
      </c>
      <c r="D11" s="19">
        <f t="shared" si="2"/>
        <v>210</v>
      </c>
      <c r="E11" s="19">
        <f t="shared" ref="E11:E19" si="7">G11+I11+K11+M11</f>
        <v>0</v>
      </c>
      <c r="F11" s="19">
        <f t="shared" si="4"/>
        <v>0</v>
      </c>
      <c r="G11" s="19"/>
      <c r="H11" s="19"/>
      <c r="I11" s="19"/>
      <c r="J11" s="19">
        <f t="shared" si="6"/>
        <v>0</v>
      </c>
      <c r="K11" s="19"/>
      <c r="L11" s="19"/>
      <c r="M11" s="19"/>
      <c r="N11" s="19"/>
      <c r="O11" s="19">
        <f t="shared" si="5"/>
        <v>0</v>
      </c>
      <c r="P11" s="19"/>
      <c r="Q11" s="19"/>
      <c r="R11" s="25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f t="shared" ref="AD11:AD19" si="8">AF11+AH11</f>
        <v>0</v>
      </c>
      <c r="AE11" s="25"/>
      <c r="AF11" s="19"/>
      <c r="AG11" s="19"/>
      <c r="AH11" s="19"/>
      <c r="AI11" s="19">
        <f t="shared" si="3"/>
        <v>160</v>
      </c>
      <c r="AJ11" s="25">
        <v>100</v>
      </c>
      <c r="AK11" s="19">
        <v>132.5</v>
      </c>
      <c r="AL11" s="19">
        <v>27.5</v>
      </c>
      <c r="AM11" s="19">
        <v>50</v>
      </c>
      <c r="AN11" s="15">
        <v>732</v>
      </c>
      <c r="AO11" s="15">
        <v>185</v>
      </c>
      <c r="AP11" s="20" t="s">
        <v>83</v>
      </c>
    </row>
    <row r="12" s="10" customFormat="1" ht="27" customHeight="1" spans="1:42">
      <c r="A12" s="20">
        <v>6</v>
      </c>
      <c r="B12" s="20" t="s">
        <v>92</v>
      </c>
      <c r="C12" s="20" t="s">
        <v>93</v>
      </c>
      <c r="D12" s="19">
        <f t="shared" si="2"/>
        <v>225</v>
      </c>
      <c r="E12" s="19">
        <f t="shared" si="7"/>
        <v>2.13</v>
      </c>
      <c r="F12" s="19">
        <f t="shared" si="4"/>
        <v>160</v>
      </c>
      <c r="G12" s="20">
        <v>2.13</v>
      </c>
      <c r="H12" s="20">
        <v>160</v>
      </c>
      <c r="I12" s="19"/>
      <c r="J12" s="19">
        <f t="shared" si="6"/>
        <v>0</v>
      </c>
      <c r="K12" s="19"/>
      <c r="L12" s="19"/>
      <c r="M12" s="20"/>
      <c r="N12" s="19"/>
      <c r="O12" s="19">
        <f t="shared" si="5"/>
        <v>0</v>
      </c>
      <c r="P12" s="19"/>
      <c r="Q12" s="19"/>
      <c r="R12" s="2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f t="shared" si="8"/>
        <v>0</v>
      </c>
      <c r="AE12" s="25"/>
      <c r="AF12" s="19"/>
      <c r="AG12" s="19"/>
      <c r="AH12" s="19"/>
      <c r="AI12" s="19">
        <f t="shared" si="3"/>
        <v>0</v>
      </c>
      <c r="AJ12" s="25"/>
      <c r="AK12" s="19"/>
      <c r="AL12" s="19"/>
      <c r="AM12" s="19">
        <v>65</v>
      </c>
      <c r="AN12" s="15">
        <v>320</v>
      </c>
      <c r="AO12" s="15">
        <v>210</v>
      </c>
      <c r="AP12" s="20" t="s">
        <v>83</v>
      </c>
    </row>
    <row r="13" s="10" customFormat="1" ht="27" customHeight="1" spans="1:42">
      <c r="A13" s="20">
        <v>7</v>
      </c>
      <c r="B13" s="20" t="s">
        <v>94</v>
      </c>
      <c r="C13" s="20" t="s">
        <v>95</v>
      </c>
      <c r="D13" s="19">
        <f t="shared" si="2"/>
        <v>225.2</v>
      </c>
      <c r="E13" s="19">
        <f t="shared" si="7"/>
        <v>2.67</v>
      </c>
      <c r="F13" s="19">
        <f t="shared" si="4"/>
        <v>160.2</v>
      </c>
      <c r="G13" s="19"/>
      <c r="H13" s="19"/>
      <c r="I13" s="19">
        <v>2.67</v>
      </c>
      <c r="J13" s="19">
        <f t="shared" si="6"/>
        <v>160.2</v>
      </c>
      <c r="K13" s="19"/>
      <c r="L13" s="19"/>
      <c r="M13" s="19"/>
      <c r="N13" s="19"/>
      <c r="O13" s="19">
        <f t="shared" si="5"/>
        <v>0</v>
      </c>
      <c r="P13" s="19"/>
      <c r="Q13" s="19"/>
      <c r="R13" s="25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>
        <f t="shared" si="8"/>
        <v>0</v>
      </c>
      <c r="AE13" s="25"/>
      <c r="AF13" s="19"/>
      <c r="AG13" s="19"/>
      <c r="AH13" s="19"/>
      <c r="AI13" s="19">
        <f t="shared" si="3"/>
        <v>15</v>
      </c>
      <c r="AJ13" s="25">
        <v>30</v>
      </c>
      <c r="AK13" s="19">
        <v>15</v>
      </c>
      <c r="AL13" s="19"/>
      <c r="AM13" s="19">
        <v>50</v>
      </c>
      <c r="AN13" s="15">
        <v>102</v>
      </c>
      <c r="AO13" s="15">
        <v>29</v>
      </c>
      <c r="AP13" s="20" t="s">
        <v>83</v>
      </c>
    </row>
    <row r="14" s="10" customFormat="1" ht="27" customHeight="1" spans="1:42">
      <c r="A14" s="20">
        <v>8</v>
      </c>
      <c r="B14" s="20" t="s">
        <v>96</v>
      </c>
      <c r="C14" s="20" t="s">
        <v>97</v>
      </c>
      <c r="D14" s="19">
        <f t="shared" si="2"/>
        <v>215.93</v>
      </c>
      <c r="E14" s="19">
        <f t="shared" si="7"/>
        <v>2.332</v>
      </c>
      <c r="F14" s="19">
        <f t="shared" si="4"/>
        <v>97.93</v>
      </c>
      <c r="G14" s="19"/>
      <c r="H14" s="19"/>
      <c r="I14" s="19">
        <v>1.332</v>
      </c>
      <c r="J14" s="19">
        <v>79.93</v>
      </c>
      <c r="K14" s="19"/>
      <c r="L14" s="19"/>
      <c r="M14" s="19">
        <v>1</v>
      </c>
      <c r="N14" s="19">
        <f>M14*18</f>
        <v>18</v>
      </c>
      <c r="O14" s="19">
        <f t="shared" si="5"/>
        <v>10</v>
      </c>
      <c r="P14" s="19"/>
      <c r="Q14" s="19"/>
      <c r="R14" s="25">
        <v>1</v>
      </c>
      <c r="S14" s="19">
        <v>10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>
        <f t="shared" si="8"/>
        <v>0</v>
      </c>
      <c r="AE14" s="25"/>
      <c r="AF14" s="19"/>
      <c r="AG14" s="19"/>
      <c r="AH14" s="19"/>
      <c r="AI14" s="19">
        <f t="shared" si="3"/>
        <v>0</v>
      </c>
      <c r="AJ14" s="19"/>
      <c r="AK14" s="19"/>
      <c r="AL14" s="19"/>
      <c r="AM14" s="19">
        <v>108</v>
      </c>
      <c r="AN14" s="15">
        <v>800</v>
      </c>
      <c r="AO14" s="15">
        <v>150</v>
      </c>
      <c r="AP14" s="20" t="s">
        <v>83</v>
      </c>
    </row>
    <row r="15" s="10" customFormat="1" ht="27" customHeight="1" spans="1:42">
      <c r="A15" s="20">
        <v>9</v>
      </c>
      <c r="B15" s="20" t="s">
        <v>98</v>
      </c>
      <c r="C15" s="20" t="s">
        <v>99</v>
      </c>
      <c r="D15" s="19">
        <f t="shared" si="2"/>
        <v>220.8</v>
      </c>
      <c r="E15" s="19">
        <f t="shared" si="7"/>
        <v>2.04</v>
      </c>
      <c r="F15" s="19">
        <f t="shared" si="4"/>
        <v>122.4</v>
      </c>
      <c r="G15" s="19"/>
      <c r="H15" s="19"/>
      <c r="I15" s="19">
        <v>2.04</v>
      </c>
      <c r="J15" s="19">
        <f t="shared" si="6"/>
        <v>122.4</v>
      </c>
      <c r="K15" s="19"/>
      <c r="L15" s="19"/>
      <c r="M15" s="19"/>
      <c r="N15" s="19"/>
      <c r="O15" s="19">
        <f t="shared" si="5"/>
        <v>48.4</v>
      </c>
      <c r="P15" s="19">
        <v>0.42</v>
      </c>
      <c r="Q15" s="19">
        <v>8.4</v>
      </c>
      <c r="R15" s="25">
        <v>2</v>
      </c>
      <c r="S15" s="19">
        <f>R15*20</f>
        <v>40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>
        <f t="shared" si="8"/>
        <v>0</v>
      </c>
      <c r="AE15" s="25"/>
      <c r="AF15" s="19"/>
      <c r="AG15" s="19"/>
      <c r="AH15" s="19"/>
      <c r="AI15" s="19">
        <f t="shared" si="3"/>
        <v>0</v>
      </c>
      <c r="AJ15" s="19"/>
      <c r="AK15" s="19"/>
      <c r="AL15" s="19"/>
      <c r="AM15" s="19">
        <v>50</v>
      </c>
      <c r="AN15" s="15">
        <v>3847</v>
      </c>
      <c r="AO15" s="15">
        <v>415</v>
      </c>
      <c r="AP15" s="20" t="s">
        <v>83</v>
      </c>
    </row>
    <row r="16" s="10" customFormat="1" ht="27" customHeight="1" spans="1:42">
      <c r="A16" s="20">
        <v>10</v>
      </c>
      <c r="B16" s="20" t="s">
        <v>100</v>
      </c>
      <c r="C16" s="20" t="s">
        <v>101</v>
      </c>
      <c r="D16" s="19">
        <f t="shared" si="2"/>
        <v>206</v>
      </c>
      <c r="E16" s="19">
        <f t="shared" si="7"/>
        <v>0</v>
      </c>
      <c r="F16" s="19">
        <f t="shared" si="4"/>
        <v>0</v>
      </c>
      <c r="G16" s="19"/>
      <c r="H16" s="19"/>
      <c r="I16" s="19"/>
      <c r="J16" s="19"/>
      <c r="K16" s="19"/>
      <c r="L16" s="19"/>
      <c r="M16" s="19"/>
      <c r="N16" s="19"/>
      <c r="O16" s="19">
        <f t="shared" si="5"/>
        <v>84</v>
      </c>
      <c r="P16" s="19">
        <v>3</v>
      </c>
      <c r="Q16" s="19">
        <v>54</v>
      </c>
      <c r="R16" s="25">
        <v>3</v>
      </c>
      <c r="S16" s="19">
        <v>30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>
        <f t="shared" si="8"/>
        <v>0</v>
      </c>
      <c r="AE16" s="25"/>
      <c r="AF16" s="19"/>
      <c r="AG16" s="19"/>
      <c r="AH16" s="19"/>
      <c r="AI16" s="19">
        <f t="shared" si="3"/>
        <v>0</v>
      </c>
      <c r="AJ16" s="19"/>
      <c r="AK16" s="19"/>
      <c r="AL16" s="19"/>
      <c r="AM16" s="19">
        <v>122</v>
      </c>
      <c r="AN16" s="15">
        <v>136</v>
      </c>
      <c r="AO16" s="15">
        <v>52</v>
      </c>
      <c r="AP16" s="20" t="s">
        <v>83</v>
      </c>
    </row>
    <row r="17" s="10" customFormat="1" ht="27" customHeight="1" spans="1:42">
      <c r="A17" s="20">
        <v>11</v>
      </c>
      <c r="B17" s="20" t="s">
        <v>102</v>
      </c>
      <c r="C17" s="20" t="s">
        <v>103</v>
      </c>
      <c r="D17" s="19">
        <f t="shared" si="2"/>
        <v>208</v>
      </c>
      <c r="E17" s="19">
        <f t="shared" si="7"/>
        <v>0.7</v>
      </c>
      <c r="F17" s="19">
        <f t="shared" si="4"/>
        <v>42</v>
      </c>
      <c r="G17" s="19"/>
      <c r="H17" s="19"/>
      <c r="I17" s="19">
        <v>0.7</v>
      </c>
      <c r="J17" s="19">
        <f t="shared" si="6"/>
        <v>42</v>
      </c>
      <c r="K17" s="19"/>
      <c r="L17" s="19"/>
      <c r="M17" s="19"/>
      <c r="N17" s="19"/>
      <c r="O17" s="19">
        <f t="shared" si="5"/>
        <v>106</v>
      </c>
      <c r="P17" s="19">
        <v>2.5</v>
      </c>
      <c r="Q17" s="19">
        <v>50</v>
      </c>
      <c r="R17" s="25">
        <v>1</v>
      </c>
      <c r="S17" s="19">
        <v>8</v>
      </c>
      <c r="T17" s="19"/>
      <c r="U17" s="19"/>
      <c r="V17" s="19"/>
      <c r="W17" s="19"/>
      <c r="X17" s="19"/>
      <c r="Y17" s="25">
        <v>60</v>
      </c>
      <c r="Z17" s="19">
        <v>48</v>
      </c>
      <c r="AA17" s="19"/>
      <c r="AB17" s="19"/>
      <c r="AC17" s="19"/>
      <c r="AD17" s="19">
        <f t="shared" si="8"/>
        <v>10</v>
      </c>
      <c r="AE17" s="25">
        <v>1</v>
      </c>
      <c r="AF17" s="19">
        <v>10</v>
      </c>
      <c r="AG17" s="19"/>
      <c r="AH17" s="19"/>
      <c r="AI17" s="19">
        <f t="shared" si="3"/>
        <v>0</v>
      </c>
      <c r="AJ17" s="19"/>
      <c r="AK17" s="19"/>
      <c r="AL17" s="19"/>
      <c r="AM17" s="19">
        <v>50</v>
      </c>
      <c r="AN17" s="15">
        <v>1600</v>
      </c>
      <c r="AO17" s="15">
        <v>150</v>
      </c>
      <c r="AP17" s="20" t="s">
        <v>83</v>
      </c>
    </row>
    <row r="18" s="10" customFormat="1" ht="27" customHeight="1" spans="1:42">
      <c r="A18" s="20">
        <v>12</v>
      </c>
      <c r="B18" s="20" t="s">
        <v>104</v>
      </c>
      <c r="C18" s="20" t="s">
        <v>105</v>
      </c>
      <c r="D18" s="19">
        <f t="shared" si="2"/>
        <v>214.2</v>
      </c>
      <c r="E18" s="19">
        <f t="shared" si="7"/>
        <v>2.07</v>
      </c>
      <c r="F18" s="19">
        <f t="shared" si="4"/>
        <v>124.2</v>
      </c>
      <c r="G18" s="19"/>
      <c r="H18" s="19"/>
      <c r="I18" s="19">
        <v>2.07</v>
      </c>
      <c r="J18" s="19">
        <f t="shared" si="6"/>
        <v>124.2</v>
      </c>
      <c r="K18" s="19"/>
      <c r="L18" s="19"/>
      <c r="M18" s="19"/>
      <c r="N18" s="19"/>
      <c r="O18" s="19">
        <f t="shared" si="5"/>
        <v>40</v>
      </c>
      <c r="P18" s="19"/>
      <c r="Q18" s="19"/>
      <c r="R18" s="25"/>
      <c r="S18" s="19"/>
      <c r="T18" s="19">
        <v>8</v>
      </c>
      <c r="U18" s="25">
        <v>2700</v>
      </c>
      <c r="V18" s="19">
        <v>40</v>
      </c>
      <c r="W18" s="19"/>
      <c r="X18" s="19"/>
      <c r="Y18" s="19"/>
      <c r="Z18" s="19"/>
      <c r="AA18" s="19"/>
      <c r="AB18" s="19"/>
      <c r="AC18" s="19"/>
      <c r="AD18" s="19">
        <f t="shared" si="8"/>
        <v>0</v>
      </c>
      <c r="AE18" s="25"/>
      <c r="AF18" s="19"/>
      <c r="AG18" s="19"/>
      <c r="AH18" s="19"/>
      <c r="AI18" s="19">
        <f t="shared" si="3"/>
        <v>0</v>
      </c>
      <c r="AJ18" s="19"/>
      <c r="AK18" s="19"/>
      <c r="AL18" s="19"/>
      <c r="AM18" s="19">
        <v>50</v>
      </c>
      <c r="AN18" s="15">
        <v>1200</v>
      </c>
      <c r="AO18" s="15">
        <v>110</v>
      </c>
      <c r="AP18" s="20" t="s">
        <v>83</v>
      </c>
    </row>
    <row r="19" s="10" customFormat="1" ht="27" customHeight="1" spans="1:42">
      <c r="A19" s="20">
        <v>13</v>
      </c>
      <c r="B19" s="20" t="s">
        <v>106</v>
      </c>
      <c r="C19" s="20" t="s">
        <v>107</v>
      </c>
      <c r="D19" s="19">
        <f t="shared" si="2"/>
        <v>212.2</v>
      </c>
      <c r="E19" s="19">
        <f t="shared" si="7"/>
        <v>0</v>
      </c>
      <c r="F19" s="19">
        <f t="shared" si="4"/>
        <v>0</v>
      </c>
      <c r="G19" s="19"/>
      <c r="H19" s="19"/>
      <c r="I19" s="19"/>
      <c r="J19" s="19"/>
      <c r="K19" s="19"/>
      <c r="L19" s="19"/>
      <c r="M19" s="19"/>
      <c r="N19" s="19"/>
      <c r="O19" s="19">
        <f t="shared" si="5"/>
        <v>112.2</v>
      </c>
      <c r="P19" s="19">
        <v>2</v>
      </c>
      <c r="Q19" s="19">
        <v>102.2</v>
      </c>
      <c r="R19" s="25">
        <v>2</v>
      </c>
      <c r="S19" s="19">
        <v>10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>
        <f t="shared" si="8"/>
        <v>50</v>
      </c>
      <c r="AE19" s="25">
        <v>3</v>
      </c>
      <c r="AF19" s="19">
        <v>50</v>
      </c>
      <c r="AG19" s="19"/>
      <c r="AH19" s="19"/>
      <c r="AI19" s="19">
        <f t="shared" si="3"/>
        <v>0</v>
      </c>
      <c r="AJ19" s="19"/>
      <c r="AK19" s="19"/>
      <c r="AL19" s="19"/>
      <c r="AM19" s="19">
        <v>50</v>
      </c>
      <c r="AN19" s="15">
        <v>450</v>
      </c>
      <c r="AO19" s="15">
        <v>170</v>
      </c>
      <c r="AP19" s="20" t="s">
        <v>83</v>
      </c>
    </row>
  </sheetData>
  <mergeCells count="32">
    <mergeCell ref="A1:B1"/>
    <mergeCell ref="A2:AP2"/>
    <mergeCell ref="E3:N3"/>
    <mergeCell ref="O3:AC3"/>
    <mergeCell ref="AD3:AH3"/>
    <mergeCell ref="AI3:AL3"/>
    <mergeCell ref="G4:H4"/>
    <mergeCell ref="I4:J4"/>
    <mergeCell ref="K4:L4"/>
    <mergeCell ref="M4:N4"/>
    <mergeCell ref="P4:Q4"/>
    <mergeCell ref="R4:S4"/>
    <mergeCell ref="T4:V4"/>
    <mergeCell ref="W4:X4"/>
    <mergeCell ref="Y4:Z4"/>
    <mergeCell ref="AA4:AB4"/>
    <mergeCell ref="AE4:AF4"/>
    <mergeCell ref="AG4:AH4"/>
    <mergeCell ref="AJ4:AK4"/>
    <mergeCell ref="A6:C6"/>
    <mergeCell ref="A3:A5"/>
    <mergeCell ref="B3:B5"/>
    <mergeCell ref="B9:B10"/>
    <mergeCell ref="C3:C5"/>
    <mergeCell ref="D3:D5"/>
    <mergeCell ref="E4:E5"/>
    <mergeCell ref="F4:F5"/>
    <mergeCell ref="O4:O5"/>
    <mergeCell ref="AD4:AD5"/>
    <mergeCell ref="AI4:AI5"/>
    <mergeCell ref="AP3:AP5"/>
    <mergeCell ref="AN3:AO4"/>
  </mergeCells>
  <printOptions horizontalCentered="1"/>
  <pageMargins left="0.196527777777778" right="0.196527777777778" top="1.14513888888889" bottom="0.554861111111111" header="0.298611111111111" footer="0.298611111111111"/>
  <pageSetup paperSize="9" scale="4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9" sqref="J9"/>
    </sheetView>
  </sheetViews>
  <sheetFormatPr defaultColWidth="9" defaultRowHeight="13.5" outlineLevelCol="5"/>
  <cols>
    <col min="1" max="1" width="7" customWidth="1"/>
    <col min="2" max="2" width="13.75" customWidth="1"/>
    <col min="3" max="3" width="20.375" customWidth="1"/>
    <col min="4" max="4" width="19.125" customWidth="1"/>
    <col min="5" max="5" width="19.25" customWidth="1"/>
    <col min="6" max="6" width="13.625" customWidth="1"/>
  </cols>
  <sheetData>
    <row r="1" customFormat="1" ht="18.75" spans="1:2">
      <c r="A1" s="2" t="s">
        <v>108</v>
      </c>
      <c r="B1" s="2"/>
    </row>
    <row r="2" s="1" customFormat="1" ht="72" customHeight="1" spans="1:6">
      <c r="A2" s="3" t="s">
        <v>109</v>
      </c>
      <c r="B2" s="3"/>
      <c r="C2" s="3"/>
      <c r="D2" s="3"/>
      <c r="E2" s="3"/>
      <c r="F2" s="3"/>
    </row>
    <row r="3" s="1" customFormat="1" ht="63" customHeight="1" spans="1:6">
      <c r="A3" s="4" t="s">
        <v>110</v>
      </c>
      <c r="B3" s="4" t="s">
        <v>41</v>
      </c>
      <c r="C3" s="4" t="s">
        <v>111</v>
      </c>
      <c r="D3" s="4" t="s">
        <v>112</v>
      </c>
      <c r="E3" s="4" t="s">
        <v>113</v>
      </c>
      <c r="F3" s="4" t="s">
        <v>6</v>
      </c>
    </row>
    <row r="4" s="1" customFormat="1" ht="43" customHeight="1" spans="1:6">
      <c r="A4" s="4">
        <v>1</v>
      </c>
      <c r="B4" s="4" t="s">
        <v>81</v>
      </c>
      <c r="C4" s="4">
        <v>24</v>
      </c>
      <c r="D4" s="4">
        <v>0.36</v>
      </c>
      <c r="E4" s="4">
        <f t="shared" ref="E4:E15" si="0">C4*D4</f>
        <v>8.64</v>
      </c>
      <c r="F4" s="4"/>
    </row>
    <row r="5" s="1" customFormat="1" ht="43" customHeight="1" spans="1:6">
      <c r="A5" s="4">
        <v>2</v>
      </c>
      <c r="B5" s="4" t="s">
        <v>84</v>
      </c>
      <c r="C5" s="4">
        <v>67</v>
      </c>
      <c r="D5" s="4">
        <v>0.36</v>
      </c>
      <c r="E5" s="4">
        <f t="shared" si="0"/>
        <v>24.12</v>
      </c>
      <c r="F5" s="4"/>
    </row>
    <row r="6" s="1" customFormat="1" ht="43" customHeight="1" spans="1:6">
      <c r="A6" s="4">
        <v>3</v>
      </c>
      <c r="B6" s="4" t="s">
        <v>90</v>
      </c>
      <c r="C6" s="4">
        <v>49</v>
      </c>
      <c r="D6" s="4">
        <v>0.36</v>
      </c>
      <c r="E6" s="4">
        <f t="shared" si="0"/>
        <v>17.64</v>
      </c>
      <c r="F6" s="4"/>
    </row>
    <row r="7" s="1" customFormat="1" ht="43" customHeight="1" spans="1:6">
      <c r="A7" s="4">
        <v>4</v>
      </c>
      <c r="B7" s="4" t="s">
        <v>86</v>
      </c>
      <c r="C7" s="4">
        <v>20</v>
      </c>
      <c r="D7" s="4">
        <v>0.36</v>
      </c>
      <c r="E7" s="4">
        <f t="shared" si="0"/>
        <v>7.2</v>
      </c>
      <c r="F7" s="4"/>
    </row>
    <row r="8" s="1" customFormat="1" ht="43" customHeight="1" spans="1:6">
      <c r="A8" s="4">
        <v>5</v>
      </c>
      <c r="B8" s="4" t="s">
        <v>92</v>
      </c>
      <c r="C8" s="4">
        <v>6</v>
      </c>
      <c r="D8" s="4">
        <v>0.36</v>
      </c>
      <c r="E8" s="4">
        <f t="shared" si="0"/>
        <v>2.16</v>
      </c>
      <c r="F8" s="4"/>
    </row>
    <row r="9" s="1" customFormat="1" ht="43" customHeight="1" spans="1:6">
      <c r="A9" s="4">
        <v>6</v>
      </c>
      <c r="B9" s="4" t="s">
        <v>94</v>
      </c>
      <c r="C9" s="4">
        <v>13</v>
      </c>
      <c r="D9" s="4">
        <v>0.36</v>
      </c>
      <c r="E9" s="4">
        <f t="shared" si="0"/>
        <v>4.68</v>
      </c>
      <c r="F9" s="4"/>
    </row>
    <row r="10" s="1" customFormat="1" ht="43" customHeight="1" spans="1:6">
      <c r="A10" s="4">
        <v>7</v>
      </c>
      <c r="B10" s="4" t="s">
        <v>96</v>
      </c>
      <c r="C10" s="4">
        <v>19</v>
      </c>
      <c r="D10" s="4">
        <v>0.36</v>
      </c>
      <c r="E10" s="4">
        <f t="shared" si="0"/>
        <v>6.84</v>
      </c>
      <c r="F10" s="4"/>
    </row>
    <row r="11" s="1" customFormat="1" ht="43" customHeight="1" spans="1:6">
      <c r="A11" s="4">
        <v>8</v>
      </c>
      <c r="B11" s="4" t="s">
        <v>100</v>
      </c>
      <c r="C11" s="4">
        <v>31</v>
      </c>
      <c r="D11" s="4">
        <v>0.36</v>
      </c>
      <c r="E11" s="4">
        <f t="shared" si="0"/>
        <v>11.16</v>
      </c>
      <c r="F11" s="4"/>
    </row>
    <row r="12" s="1" customFormat="1" ht="43" customHeight="1" spans="1:6">
      <c r="A12" s="4">
        <v>9</v>
      </c>
      <c r="B12" s="4" t="s">
        <v>98</v>
      </c>
      <c r="C12" s="4">
        <v>40</v>
      </c>
      <c r="D12" s="4">
        <v>0.36</v>
      </c>
      <c r="E12" s="4">
        <f t="shared" si="0"/>
        <v>14.4</v>
      </c>
      <c r="F12" s="4"/>
    </row>
    <row r="13" s="1" customFormat="1" ht="43" customHeight="1" spans="1:6">
      <c r="A13" s="4">
        <v>10</v>
      </c>
      <c r="B13" s="4" t="s">
        <v>102</v>
      </c>
      <c r="C13" s="4">
        <v>23</v>
      </c>
      <c r="D13" s="4">
        <v>0.36</v>
      </c>
      <c r="E13" s="4">
        <f t="shared" si="0"/>
        <v>8.28</v>
      </c>
      <c r="F13" s="4"/>
    </row>
    <row r="14" s="1" customFormat="1" ht="43" customHeight="1" spans="1:6">
      <c r="A14" s="4">
        <v>11</v>
      </c>
      <c r="B14" s="4" t="s">
        <v>106</v>
      </c>
      <c r="C14" s="4">
        <v>24</v>
      </c>
      <c r="D14" s="4">
        <v>0.36</v>
      </c>
      <c r="E14" s="4">
        <f t="shared" si="0"/>
        <v>8.64</v>
      </c>
      <c r="F14" s="4"/>
    </row>
    <row r="15" s="1" customFormat="1" ht="43" customHeight="1" spans="1:6">
      <c r="A15" s="4">
        <v>12</v>
      </c>
      <c r="B15" s="4" t="s">
        <v>104</v>
      </c>
      <c r="C15" s="4">
        <v>1</v>
      </c>
      <c r="D15" s="4">
        <v>0.36</v>
      </c>
      <c r="E15" s="4">
        <f t="shared" si="0"/>
        <v>0.36</v>
      </c>
      <c r="F15" s="4"/>
    </row>
    <row r="16" s="1" customFormat="1" ht="43" customHeight="1" spans="1:6">
      <c r="A16" s="5" t="s">
        <v>114</v>
      </c>
      <c r="B16" s="5"/>
      <c r="C16" s="4">
        <f>SUM(C4:C15)</f>
        <v>317</v>
      </c>
      <c r="D16" s="4"/>
      <c r="E16" s="4">
        <f>SUM(E4:E15)</f>
        <v>114.12</v>
      </c>
      <c r="F16" s="4"/>
    </row>
    <row r="17" s="1" customFormat="1" ht="23" customHeight="1"/>
  </sheetData>
  <mergeCells count="3">
    <mergeCell ref="A1:B1"/>
    <mergeCell ref="A2:F2"/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规划表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小七</cp:lastModifiedBy>
  <dcterms:created xsi:type="dcterms:W3CDTF">2024-01-15T06:37:00Z</dcterms:created>
  <dcterms:modified xsi:type="dcterms:W3CDTF">2025-09-17T01:26:12Z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58777642AABD42D39F3CBF03C96FCD0D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