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21" activeTab="5"/>
  </bookViews>
  <sheets>
    <sheet name="总表" sheetId="1" r:id="rId1"/>
    <sheet name="奖励扶助中央资金" sheetId="2" r:id="rId2"/>
    <sheet name="奖励扶助省级资金" sheetId="6" r:id="rId3"/>
    <sheet name="特别扶助中央资金" sheetId="3" r:id="rId4"/>
    <sheet name="特别扶助省级资金" sheetId="7" r:id="rId5"/>
    <sheet name="独生子女父母奖励省级资金" sheetId="10" r:id="rId6"/>
  </sheets>
  <definedNames>
    <definedName name="_xlnm.Print_Area" localSheetId="2">奖励扶助省级资金!$A$1:$M$7</definedName>
    <definedName name="_xlnm.Print_Area" localSheetId="0">总表!$A$1:$K$7</definedName>
    <definedName name="_xlnm.Print_Titles" localSheetId="5">独生子女父母奖励省级资金!$4:$4</definedName>
    <definedName name="_xlnm.Print_Titles" localSheetId="2">奖励扶助省级资金!$4:$6</definedName>
    <definedName name="_xlnm.Print_Titles" localSheetId="1">奖励扶助中央资金!$4:$4</definedName>
    <definedName name="_xlnm.Print_Titles" localSheetId="4">特别扶助省级资金!$4:$7</definedName>
    <definedName name="_xlnm.Print_Titles" localSheetId="3">特别扶助中央资金!$4:$6</definedName>
    <definedName name="_xlnm.Print_Titles" localSheetId="0">总表!$4:$6</definedName>
  </definedNames>
  <calcPr calcId="144525" fullPrecision="0"/>
</workbook>
</file>

<file path=xl/sharedStrings.xml><?xml version="1.0" encoding="utf-8"?>
<sst xmlns="http://schemas.openxmlformats.org/spreadsheetml/2006/main" count="147" uniqueCount="64">
  <si>
    <t>附件1</t>
  </si>
  <si>
    <t>2022年计划生育服务中央和省级补助资金分配总表</t>
  </si>
  <si>
    <t>单位:万元</t>
  </si>
  <si>
    <t>单位</t>
  </si>
  <si>
    <t>中央资金</t>
  </si>
  <si>
    <t>省级资金</t>
  </si>
  <si>
    <t>合计</t>
  </si>
  <si>
    <t>奖励扶助</t>
  </si>
  <si>
    <t>特别扶助</t>
  </si>
  <si>
    <t>绩效调整</t>
  </si>
  <si>
    <t>独生子女父母奖励</t>
  </si>
  <si>
    <t>中央绩效调整</t>
  </si>
  <si>
    <t>结算21年资金后调整</t>
  </si>
  <si>
    <t>开江县卫生健康局</t>
  </si>
  <si>
    <t>附件2</t>
  </si>
  <si>
    <t>2022年农村部分计划生育家庭奖励扶助中央补助资金分配明细表</t>
  </si>
  <si>
    <t>单位：万元</t>
  </si>
  <si>
    <t>地  区</t>
  </si>
  <si>
    <t>奖励标准（元/人·月）</t>
  </si>
  <si>
    <t>2022年目标人数（人）</t>
  </si>
  <si>
    <t>应补总额</t>
  </si>
  <si>
    <t>2022年中央应补助（80%）</t>
  </si>
  <si>
    <t>2021年据实结算调整</t>
  </si>
  <si>
    <t>2022年提前下达</t>
  </si>
  <si>
    <t>本次补助资金</t>
  </si>
  <si>
    <t>附件3</t>
  </si>
  <si>
    <t>2022年农村部分计划生育家庭奖励扶助省级补助资金分配明细表</t>
  </si>
  <si>
    <t>奖励标准(元/人·月)</t>
  </si>
  <si>
    <t>符合国家政策奖励扶助</t>
  </si>
  <si>
    <t>符合省级政策奖励扶助</t>
  </si>
  <si>
    <t>2022年省级应补助</t>
  </si>
  <si>
    <t>比例</t>
  </si>
  <si>
    <t>金额</t>
  </si>
  <si>
    <t>附件4</t>
  </si>
  <si>
    <t>2022年计划生育家庭特别扶助中央补助资金分配明细表</t>
  </si>
  <si>
    <t>独生子女伤残、死亡家庭</t>
  </si>
  <si>
    <t>其他</t>
  </si>
  <si>
    <t>2022年中央应补助总额</t>
  </si>
  <si>
    <t>审计发现问题追减</t>
  </si>
  <si>
    <t>2022目标人数（人）</t>
  </si>
  <si>
    <t>1-6月补助标准（元/人·月）</t>
  </si>
  <si>
    <t>7-12月补助标准（元/人·月）</t>
  </si>
  <si>
    <t>1-6月应补总额</t>
  </si>
  <si>
    <t>7-12月应补总额</t>
  </si>
  <si>
    <t>伤残</t>
  </si>
  <si>
    <t>死亡</t>
  </si>
  <si>
    <t>一级</t>
  </si>
  <si>
    <t>二级</t>
  </si>
  <si>
    <t>三级</t>
  </si>
  <si>
    <t>附件5</t>
  </si>
  <si>
    <t>2022年计划生育家庭特别扶助省级补助资金分配明细表</t>
  </si>
  <si>
    <t>地区</t>
  </si>
  <si>
    <t>2022年省级应补助总额</t>
  </si>
  <si>
    <t>国家标准部分</t>
  </si>
  <si>
    <t>省级提高标准部分</t>
  </si>
  <si>
    <t>2022年目标人数</t>
  </si>
  <si>
    <t>标准增量（元/人·月）</t>
  </si>
  <si>
    <t>一</t>
  </si>
  <si>
    <t>二</t>
  </si>
  <si>
    <t>三</t>
  </si>
  <si>
    <t>附件6</t>
  </si>
  <si>
    <t>2022年独生子女父母奖励省级补助资金分配明细表</t>
  </si>
  <si>
    <t>2022年目标户数（户）</t>
  </si>
  <si>
    <t>省级补助标准
（元/户）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</si>
</sst>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</numFmts>
  <fonts count="5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2"/>
      <color indexed="8"/>
      <name val="黑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color theme="1"/>
      <name val="黑体"/>
      <charset val="134"/>
    </font>
    <font>
      <b/>
      <sz val="10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仿宋_GB2312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1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</font>
    <font>
      <b/>
      <sz val="11"/>
      <name val="仿宋_GB2312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2"/>
      <name val="黑体"/>
      <charset val="134"/>
    </font>
    <font>
      <b/>
      <sz val="18"/>
      <name val="小标宋"/>
      <charset val="134"/>
    </font>
    <font>
      <sz val="14"/>
      <name val="黑体"/>
      <charset val="134"/>
    </font>
    <font>
      <sz val="10"/>
      <name val="仿宋_GB2312"/>
      <charset val="134"/>
    </font>
    <font>
      <b/>
      <sz val="14"/>
      <name val="宋体"/>
      <charset val="134"/>
      <scheme val="minor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0" borderId="0"/>
    <xf numFmtId="0" fontId="3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41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8" fillId="11" borderId="16" applyNumberFormat="0" applyAlignment="0" applyProtection="0">
      <alignment vertical="center"/>
    </xf>
    <xf numFmtId="0" fontId="49" fillId="11" borderId="12" applyNumberFormat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/>
    <xf numFmtId="0" fontId="55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9" fontId="13" fillId="0" borderId="1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 applyProtection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shrinkToFit="1"/>
    </xf>
    <xf numFmtId="9" fontId="14" fillId="0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8" fontId="28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 shrinkToFit="1"/>
    </xf>
    <xf numFmtId="178" fontId="20" fillId="0" borderId="0" xfId="0" applyNumberFormat="1" applyFont="1" applyFill="1" applyBorder="1" applyAlignment="1">
      <alignment horizontal="center" vertical="center" shrinkToFit="1"/>
    </xf>
    <xf numFmtId="178" fontId="21" fillId="0" borderId="2" xfId="0" applyNumberFormat="1" applyFont="1" applyFill="1" applyBorder="1" applyAlignment="1">
      <alignment horizontal="right" vertical="center" shrinkToFit="1"/>
    </xf>
    <xf numFmtId="178" fontId="21" fillId="0" borderId="9" xfId="0" applyNumberFormat="1" applyFont="1" applyFill="1" applyBorder="1" applyAlignment="1">
      <alignment horizontal="center" vertical="center" shrinkToFit="1"/>
    </xf>
    <xf numFmtId="178" fontId="21" fillId="0" borderId="5" xfId="0" applyNumberFormat="1" applyFont="1" applyFill="1" applyBorder="1" applyAlignment="1">
      <alignment horizontal="center" vertical="center" shrinkToFit="1"/>
    </xf>
    <xf numFmtId="178" fontId="21" fillId="0" borderId="3" xfId="0" applyNumberFormat="1" applyFont="1" applyFill="1" applyBorder="1" applyAlignment="1">
      <alignment horizontal="center" vertical="center" shrinkToFit="1"/>
    </xf>
    <xf numFmtId="178" fontId="21" fillId="0" borderId="4" xfId="0" applyNumberFormat="1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178" fontId="21" fillId="0" borderId="10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>
      <alignment horizontal="center" vertical="center" shrinkToFit="1"/>
    </xf>
    <xf numFmtId="178" fontId="21" fillId="0" borderId="1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8" fontId="32" fillId="0" borderId="5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MS Sans Serif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 10" xfId="54"/>
    <cellStyle name="常规 11" xfId="55"/>
    <cellStyle name="常规 12 2" xfId="56"/>
    <cellStyle name="常规 18" xfId="57"/>
    <cellStyle name="常规 23" xfId="58"/>
    <cellStyle name="常规 2" xfId="59"/>
    <cellStyle name="常规 2 10 2" xfId="60"/>
    <cellStyle name="常规 3" xfId="61"/>
    <cellStyle name="常规 4 2" xfId="62"/>
    <cellStyle name="常规 7" xfId="63"/>
    <cellStyle name="常规 8" xfId="64"/>
    <cellStyle name="常规 9" xfId="65"/>
    <cellStyle name="常规_附件1" xfId="66"/>
    <cellStyle name="常规_附件4" xfId="67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showZeros="0" workbookViewId="0">
      <selection activeCell="K7" sqref="K7"/>
    </sheetView>
  </sheetViews>
  <sheetFormatPr defaultColWidth="9" defaultRowHeight="13.5"/>
  <cols>
    <col min="1" max="1" width="22.625" customWidth="1"/>
    <col min="2" max="2" width="11.5" customWidth="1"/>
    <col min="3" max="3" width="11.125" customWidth="1"/>
    <col min="4" max="4" width="13.125" customWidth="1"/>
    <col min="5" max="5" width="11.5" customWidth="1"/>
    <col min="6" max="6" width="11.125" customWidth="1"/>
    <col min="7" max="7" width="10.125" customWidth="1"/>
    <col min="8" max="8" width="11.75" customWidth="1"/>
    <col min="9" max="9" width="12.125" customWidth="1"/>
    <col min="10" max="10" width="13.125" customWidth="1"/>
    <col min="11" max="11" width="10.75" customWidth="1"/>
    <col min="12" max="12" width="14.875" customWidth="1"/>
  </cols>
  <sheetData>
    <row r="1" ht="18.75" spans="1:11">
      <c r="A1" s="81" t="s">
        <v>0</v>
      </c>
      <c r="B1" s="82"/>
      <c r="C1" s="82"/>
      <c r="D1" s="82"/>
      <c r="E1" s="83"/>
      <c r="F1" s="83"/>
      <c r="G1" s="83"/>
      <c r="H1" s="83"/>
      <c r="I1" s="83"/>
      <c r="J1" s="83"/>
      <c r="K1" s="100"/>
    </row>
    <row r="2" ht="32.1" customHeight="1" spans="1:1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="2" customFormat="1" ht="33" customHeight="1" spans="1:1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="1" customFormat="1" ht="29" customHeight="1" spans="1:11">
      <c r="A4" s="86" t="s">
        <v>3</v>
      </c>
      <c r="B4" s="87" t="s">
        <v>4</v>
      </c>
      <c r="C4" s="88"/>
      <c r="D4" s="88"/>
      <c r="E4" s="88"/>
      <c r="F4" s="89"/>
      <c r="G4" s="90" t="s">
        <v>5</v>
      </c>
      <c r="H4" s="90"/>
      <c r="I4" s="90"/>
      <c r="J4" s="90"/>
      <c r="K4" s="101" t="s">
        <v>6</v>
      </c>
    </row>
    <row r="5" s="1" customFormat="1" ht="40" customHeight="1" spans="1:11">
      <c r="A5" s="91"/>
      <c r="B5" s="92" t="s">
        <v>7</v>
      </c>
      <c r="C5" s="92" t="s">
        <v>8</v>
      </c>
      <c r="D5" s="93" t="s">
        <v>9</v>
      </c>
      <c r="E5" s="93"/>
      <c r="F5" s="93"/>
      <c r="G5" s="92" t="s">
        <v>7</v>
      </c>
      <c r="H5" s="92" t="s">
        <v>8</v>
      </c>
      <c r="I5" s="95" t="s">
        <v>10</v>
      </c>
      <c r="J5" s="95" t="s">
        <v>6</v>
      </c>
      <c r="K5" s="102"/>
    </row>
    <row r="6" s="80" customFormat="1" ht="36" customHeight="1" spans="1:11">
      <c r="A6" s="94"/>
      <c r="B6" s="92"/>
      <c r="C6" s="92"/>
      <c r="D6" s="95" t="s">
        <v>11</v>
      </c>
      <c r="E6" s="95" t="s">
        <v>12</v>
      </c>
      <c r="F6" s="95" t="s">
        <v>6</v>
      </c>
      <c r="G6" s="92"/>
      <c r="H6" s="92"/>
      <c r="I6" s="95"/>
      <c r="J6" s="95"/>
      <c r="K6" s="103"/>
    </row>
    <row r="7" s="2" customFormat="1" ht="75" customHeight="1" spans="1:11">
      <c r="A7" s="96" t="s">
        <v>13</v>
      </c>
      <c r="B7" s="97">
        <f>VLOOKUP(A7,奖励扶助中央资金!A5:H81,8,0)</f>
        <v>51.27</v>
      </c>
      <c r="C7" s="97">
        <f>VLOOKUP(A7,特别扶助中央资金!A7:AA81,27,0)</f>
        <v>40.4</v>
      </c>
      <c r="D7" s="98">
        <v>-3.82</v>
      </c>
      <c r="E7" s="98"/>
      <c r="F7" s="98">
        <f>B7+C7+D7+E7</f>
        <v>87.85</v>
      </c>
      <c r="G7" s="98">
        <f>VLOOKUP(A7,奖励扶助省级资金!A7:M84,13,0)</f>
        <v>14.08</v>
      </c>
      <c r="H7" s="98">
        <f>VLOOKUP(A7,特别扶助省级资金!A8:AB84,28,0)</f>
        <v>16.28</v>
      </c>
      <c r="I7" s="98">
        <f>VLOOKUP(A7,独生子女父母奖励省级资金!A5:G80,7,0)</f>
        <v>0.93</v>
      </c>
      <c r="J7" s="98">
        <f>G7+H7+I7</f>
        <v>31.29</v>
      </c>
      <c r="K7" s="98">
        <f>F7+J7</f>
        <v>119.14</v>
      </c>
    </row>
    <row r="8" spans="1:1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</row>
  </sheetData>
  <mergeCells count="13">
    <mergeCell ref="A2:K2"/>
    <mergeCell ref="A3:K3"/>
    <mergeCell ref="B4:F4"/>
    <mergeCell ref="G4:J4"/>
    <mergeCell ref="D5:E5"/>
    <mergeCell ref="A4:A6"/>
    <mergeCell ref="B5:B6"/>
    <mergeCell ref="C5:C6"/>
    <mergeCell ref="G5:G6"/>
    <mergeCell ref="H5:H6"/>
    <mergeCell ref="I5:I6"/>
    <mergeCell ref="J5:J6"/>
    <mergeCell ref="K4:K6"/>
  </mergeCells>
  <printOptions horizontalCentered="1"/>
  <pageMargins left="0.354166666666667" right="0.511805555555556" top="1.57430555555556" bottom="0.727777777777778" header="0.196527777777778" footer="0.590277777777778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showZeros="0" workbookViewId="0">
      <selection activeCell="B10" sqref="B10"/>
    </sheetView>
  </sheetViews>
  <sheetFormatPr defaultColWidth="9" defaultRowHeight="13.5" outlineLevelRow="4" outlineLevelCol="7"/>
  <cols>
    <col min="1" max="1" width="17.625" style="41" customWidth="1"/>
    <col min="2" max="2" width="20.25" style="41" customWidth="1"/>
    <col min="3" max="3" width="16.25" style="41" customWidth="1"/>
    <col min="4" max="4" width="13.75" style="41" customWidth="1"/>
    <col min="5" max="5" width="17.125" style="41" customWidth="1"/>
    <col min="6" max="6" width="16" style="41" customWidth="1"/>
    <col min="7" max="7" width="13.75" style="41" customWidth="1"/>
    <col min="8" max="8" width="14.75" style="41" customWidth="1"/>
    <col min="9" max="16384" width="9" style="41"/>
  </cols>
  <sheetData>
    <row r="1" ht="24.95" customHeight="1" spans="1:1">
      <c r="A1" s="70" t="s">
        <v>14</v>
      </c>
    </row>
    <row r="2" ht="33" customHeight="1" spans="1:8">
      <c r="A2" s="71" t="s">
        <v>15</v>
      </c>
      <c r="B2" s="71"/>
      <c r="C2" s="71"/>
      <c r="D2" s="71"/>
      <c r="E2" s="71"/>
      <c r="F2" s="71"/>
      <c r="G2" s="71"/>
      <c r="H2" s="71"/>
    </row>
    <row r="3" s="39" customFormat="1" ht="39" customHeight="1" spans="1:8">
      <c r="A3" s="72" t="s">
        <v>16</v>
      </c>
      <c r="B3" s="72"/>
      <c r="C3" s="72"/>
      <c r="D3" s="72"/>
      <c r="E3" s="72"/>
      <c r="F3" s="72"/>
      <c r="G3" s="72"/>
      <c r="H3" s="72"/>
    </row>
    <row r="4" s="40" customFormat="1" ht="72" customHeight="1" spans="1:8">
      <c r="A4" s="73" t="s">
        <v>17</v>
      </c>
      <c r="B4" s="73" t="s">
        <v>18</v>
      </c>
      <c r="C4" s="73" t="s">
        <v>19</v>
      </c>
      <c r="D4" s="73" t="s">
        <v>20</v>
      </c>
      <c r="E4" s="73" t="s">
        <v>21</v>
      </c>
      <c r="F4" s="74" t="s">
        <v>22</v>
      </c>
      <c r="G4" s="73" t="s">
        <v>23</v>
      </c>
      <c r="H4" s="74" t="s">
        <v>24</v>
      </c>
    </row>
    <row r="5" s="39" customFormat="1" ht="72" customHeight="1" spans="1:8">
      <c r="A5" s="75" t="s">
        <v>13</v>
      </c>
      <c r="B5" s="76">
        <v>80</v>
      </c>
      <c r="C5" s="77">
        <v>5291</v>
      </c>
      <c r="D5" s="76">
        <f>ROUND(C5*B5*12/10000,2)</f>
        <v>507.94</v>
      </c>
      <c r="E5" s="78">
        <f>ROUND(D5*80%,2)</f>
        <v>406.35</v>
      </c>
      <c r="F5" s="75">
        <v>-0.08</v>
      </c>
      <c r="G5" s="75">
        <v>355</v>
      </c>
      <c r="H5" s="79">
        <f>E5+F5-G5</f>
        <v>51.27</v>
      </c>
    </row>
  </sheetData>
  <mergeCells count="2">
    <mergeCell ref="A2:H2"/>
    <mergeCell ref="A3:H3"/>
  </mergeCells>
  <printOptions horizontalCentered="1"/>
  <pageMargins left="0.428472222222222" right="0.460416666666667" top="1.33819444444444" bottom="0.519444444444444" header="0.314583333333333" footer="0.314583333333333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F11" sqref="F11"/>
    </sheetView>
  </sheetViews>
  <sheetFormatPr defaultColWidth="9" defaultRowHeight="13.5" outlineLevelRow="6"/>
  <cols>
    <col min="1" max="1" width="15.875" style="58" customWidth="1"/>
    <col min="2" max="2" width="6.875" style="58" customWidth="1"/>
    <col min="3" max="3" width="11.625" style="58" customWidth="1"/>
    <col min="4" max="4" width="11.25" style="58" customWidth="1"/>
    <col min="5" max="5" width="5" style="58" customWidth="1"/>
    <col min="6" max="7" width="11.375" style="58" customWidth="1"/>
    <col min="8" max="8" width="10.75" style="58" customWidth="1"/>
    <col min="9" max="9" width="4.75" style="58" customWidth="1"/>
    <col min="10" max="10" width="11" style="58" customWidth="1"/>
    <col min="11" max="11" width="9.5" style="58" customWidth="1"/>
    <col min="12" max="12" width="9.125" style="58" customWidth="1"/>
    <col min="13" max="13" width="11.125" style="58" customWidth="1"/>
    <col min="14" max="16384" width="9" style="58"/>
  </cols>
  <sheetData>
    <row r="1" ht="14.25" spans="1:13">
      <c r="A1" s="59" t="s">
        <v>25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51" customHeight="1" spans="1:13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9" customHeight="1" spans="1:13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="1" customFormat="1" ht="23.1" customHeight="1" spans="1:13">
      <c r="A4" s="24" t="s">
        <v>17</v>
      </c>
      <c r="B4" s="47" t="s">
        <v>27</v>
      </c>
      <c r="C4" s="24" t="s">
        <v>28</v>
      </c>
      <c r="D4" s="24"/>
      <c r="E4" s="24"/>
      <c r="F4" s="24"/>
      <c r="G4" s="23" t="s">
        <v>29</v>
      </c>
      <c r="H4" s="23"/>
      <c r="I4" s="23"/>
      <c r="J4" s="23"/>
      <c r="K4" s="47" t="s">
        <v>22</v>
      </c>
      <c r="L4" s="47" t="s">
        <v>23</v>
      </c>
      <c r="M4" s="47" t="s">
        <v>24</v>
      </c>
    </row>
    <row r="5" s="1" customFormat="1" ht="18" customHeight="1" spans="1:13">
      <c r="A5" s="24"/>
      <c r="B5" s="54"/>
      <c r="C5" s="24" t="s">
        <v>19</v>
      </c>
      <c r="D5" s="24" t="s">
        <v>20</v>
      </c>
      <c r="E5" s="24" t="s">
        <v>30</v>
      </c>
      <c r="F5" s="24"/>
      <c r="G5" s="24" t="s">
        <v>19</v>
      </c>
      <c r="H5" s="24" t="s">
        <v>20</v>
      </c>
      <c r="I5" s="24" t="s">
        <v>30</v>
      </c>
      <c r="J5" s="24"/>
      <c r="K5" s="54"/>
      <c r="L5" s="54"/>
      <c r="M5" s="54"/>
    </row>
    <row r="6" s="1" customFormat="1" ht="32.1" customHeight="1" spans="1:13">
      <c r="A6" s="24"/>
      <c r="B6" s="48"/>
      <c r="C6" s="24"/>
      <c r="D6" s="24"/>
      <c r="E6" s="24" t="s">
        <v>31</v>
      </c>
      <c r="F6" s="24" t="s">
        <v>32</v>
      </c>
      <c r="G6" s="24"/>
      <c r="H6" s="24"/>
      <c r="I6" s="24" t="s">
        <v>31</v>
      </c>
      <c r="J6" s="24" t="s">
        <v>32</v>
      </c>
      <c r="K6" s="48"/>
      <c r="L6" s="48"/>
      <c r="M6" s="48"/>
    </row>
    <row r="7" s="2" customFormat="1" ht="59" customHeight="1" spans="1:13">
      <c r="A7" s="23" t="s">
        <v>13</v>
      </c>
      <c r="B7" s="64">
        <v>80</v>
      </c>
      <c r="C7" s="65">
        <v>5291</v>
      </c>
      <c r="D7" s="66">
        <f>ROUND(C7*B7*12/10000,2)</f>
        <v>507.94</v>
      </c>
      <c r="E7" s="67">
        <v>0.16</v>
      </c>
      <c r="F7" s="66">
        <f>ROUND(D7*E7,2)</f>
        <v>81.27</v>
      </c>
      <c r="G7" s="66">
        <v>297</v>
      </c>
      <c r="H7" s="66">
        <f>ROUND(G7*B7*12/10000,2)</f>
        <v>28.51</v>
      </c>
      <c r="I7" s="67">
        <v>0.45</v>
      </c>
      <c r="J7" s="66">
        <f>ROUND(H7*I7,2)</f>
        <v>12.83</v>
      </c>
      <c r="K7" s="68">
        <v>-0.02</v>
      </c>
      <c r="L7" s="69">
        <v>80</v>
      </c>
      <c r="M7" s="66">
        <f>F7+J7+K7-L7</f>
        <v>14.08</v>
      </c>
    </row>
  </sheetData>
  <mergeCells count="15">
    <mergeCell ref="A2:M2"/>
    <mergeCell ref="A3:M3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  <mergeCell ref="K4:K6"/>
    <mergeCell ref="L4:L6"/>
    <mergeCell ref="M4:M6"/>
  </mergeCells>
  <printOptions horizontalCentered="1"/>
  <pageMargins left="0.38125" right="0.279166666666667" top="1.25972222222222" bottom="0.786805555555556" header="0.290972222222222" footer="0.511805555555556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7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N14" sqref="N14"/>
    </sheetView>
  </sheetViews>
  <sheetFormatPr defaultColWidth="9" defaultRowHeight="13.5" outlineLevelRow="6"/>
  <cols>
    <col min="1" max="1" width="10.375" style="41" customWidth="1"/>
    <col min="2" max="2" width="6.375" style="41" customWidth="1"/>
    <col min="3" max="3" width="6.125" style="41" customWidth="1"/>
    <col min="4" max="4" width="4.75" style="41" customWidth="1"/>
    <col min="5" max="6" width="4.625" style="41" customWidth="1"/>
    <col min="7" max="7" width="4.75" style="41" customWidth="1"/>
    <col min="8" max="8" width="8.375" style="41" customWidth="1"/>
    <col min="9" max="9" width="8.875" style="41" customWidth="1"/>
    <col min="10" max="10" width="8.375" style="41" customWidth="1"/>
    <col min="11" max="11" width="5" style="41" customWidth="1"/>
    <col min="12" max="12" width="5.625" style="41" customWidth="1"/>
    <col min="13" max="13" width="5.25" style="41" customWidth="1"/>
    <col min="14" max="14" width="4.625" style="41" customWidth="1"/>
    <col min="15" max="15" width="5" style="41" customWidth="1"/>
    <col min="16" max="17" width="4.625" style="41" customWidth="1"/>
    <col min="18" max="18" width="4.875" style="41" customWidth="1"/>
    <col min="19" max="19" width="4.625" style="41" customWidth="1"/>
    <col min="20" max="20" width="8" style="41" customWidth="1"/>
    <col min="21" max="21" width="8.875" style="41" customWidth="1"/>
    <col min="22" max="22" width="8.25" style="41" customWidth="1"/>
    <col min="23" max="25" width="9" style="41"/>
    <col min="26" max="26" width="9.125" style="41" customWidth="1"/>
    <col min="27" max="16384" width="9" style="41"/>
  </cols>
  <sheetData>
    <row r="1" ht="14.25" spans="1:27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51"/>
      <c r="L1" s="51"/>
      <c r="M1" s="51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55"/>
    </row>
    <row r="2" ht="34" customHeight="1" spans="1:27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="39" customFormat="1" ht="31" customHeight="1" spans="1:27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56"/>
    </row>
    <row r="4" s="40" customFormat="1" ht="24" customHeight="1" spans="1:27">
      <c r="A4" s="23" t="s">
        <v>17</v>
      </c>
      <c r="B4" s="23" t="s">
        <v>35</v>
      </c>
      <c r="C4" s="23"/>
      <c r="D4" s="23"/>
      <c r="E4" s="23"/>
      <c r="F4" s="23"/>
      <c r="G4" s="23"/>
      <c r="H4" s="23"/>
      <c r="I4" s="23"/>
      <c r="J4" s="23"/>
      <c r="K4" s="23" t="s">
        <v>36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 t="s">
        <v>37</v>
      </c>
      <c r="X4" s="47" t="s">
        <v>22</v>
      </c>
      <c r="Y4" s="47" t="s">
        <v>38</v>
      </c>
      <c r="Z4" s="24" t="s">
        <v>23</v>
      </c>
      <c r="AA4" s="47" t="s">
        <v>24</v>
      </c>
    </row>
    <row r="5" s="40" customFormat="1" ht="42" customHeight="1" spans="1:27">
      <c r="A5" s="23"/>
      <c r="B5" s="24" t="s">
        <v>39</v>
      </c>
      <c r="C5" s="24"/>
      <c r="D5" s="46" t="s">
        <v>40</v>
      </c>
      <c r="E5" s="46"/>
      <c r="F5" s="46" t="s">
        <v>41</v>
      </c>
      <c r="G5" s="46"/>
      <c r="H5" s="47" t="s">
        <v>42</v>
      </c>
      <c r="I5" s="47" t="s">
        <v>43</v>
      </c>
      <c r="J5" s="24" t="s">
        <v>21</v>
      </c>
      <c r="K5" s="24" t="s">
        <v>19</v>
      </c>
      <c r="L5" s="24"/>
      <c r="M5" s="24"/>
      <c r="N5" s="52" t="s">
        <v>40</v>
      </c>
      <c r="O5" s="52"/>
      <c r="P5" s="52"/>
      <c r="Q5" s="52" t="s">
        <v>41</v>
      </c>
      <c r="R5" s="52"/>
      <c r="S5" s="52"/>
      <c r="T5" s="47" t="s">
        <v>42</v>
      </c>
      <c r="U5" s="47" t="s">
        <v>43</v>
      </c>
      <c r="V5" s="24" t="s">
        <v>21</v>
      </c>
      <c r="W5" s="24"/>
      <c r="X5" s="54"/>
      <c r="Y5" s="54"/>
      <c r="Z5" s="24"/>
      <c r="AA5" s="54"/>
    </row>
    <row r="6" s="40" customFormat="1" ht="28.5" customHeight="1" spans="1:27">
      <c r="A6" s="23"/>
      <c r="B6" s="23" t="s">
        <v>44</v>
      </c>
      <c r="C6" s="23" t="s">
        <v>45</v>
      </c>
      <c r="D6" s="23" t="s">
        <v>44</v>
      </c>
      <c r="E6" s="23" t="s">
        <v>45</v>
      </c>
      <c r="F6" s="23" t="s">
        <v>44</v>
      </c>
      <c r="G6" s="23" t="s">
        <v>45</v>
      </c>
      <c r="H6" s="48"/>
      <c r="I6" s="48"/>
      <c r="J6" s="24"/>
      <c r="K6" s="23" t="s">
        <v>46</v>
      </c>
      <c r="L6" s="23" t="s">
        <v>47</v>
      </c>
      <c r="M6" s="23" t="s">
        <v>48</v>
      </c>
      <c r="N6" s="23" t="s">
        <v>46</v>
      </c>
      <c r="O6" s="23" t="s">
        <v>47</v>
      </c>
      <c r="P6" s="23" t="s">
        <v>48</v>
      </c>
      <c r="Q6" s="23" t="s">
        <v>46</v>
      </c>
      <c r="R6" s="23" t="s">
        <v>47</v>
      </c>
      <c r="S6" s="23" t="s">
        <v>48</v>
      </c>
      <c r="T6" s="48"/>
      <c r="U6" s="48"/>
      <c r="V6" s="24"/>
      <c r="W6" s="24"/>
      <c r="X6" s="48"/>
      <c r="Y6" s="48"/>
      <c r="Z6" s="24"/>
      <c r="AA6" s="48"/>
    </row>
    <row r="7" s="39" customFormat="1" ht="56" customHeight="1" spans="1:27">
      <c r="A7" s="46" t="s">
        <v>13</v>
      </c>
      <c r="B7" s="49">
        <v>75</v>
      </c>
      <c r="C7" s="49">
        <v>254</v>
      </c>
      <c r="D7" s="50">
        <v>350</v>
      </c>
      <c r="E7" s="50">
        <v>450</v>
      </c>
      <c r="F7" s="50">
        <v>460</v>
      </c>
      <c r="G7" s="50">
        <v>590</v>
      </c>
      <c r="H7" s="50">
        <f>ROUND((B7*D7+C7*E7)*6/10000,2)</f>
        <v>84.33</v>
      </c>
      <c r="I7" s="50">
        <f>ROUND((B7*F7+C7*G7)*6/10000,2)</f>
        <v>110.62</v>
      </c>
      <c r="J7" s="50">
        <f>ROUND((H7+I7)*0.8,2)</f>
        <v>155.96</v>
      </c>
      <c r="K7" s="53">
        <v>1</v>
      </c>
      <c r="L7" s="53"/>
      <c r="M7" s="53">
        <v>74</v>
      </c>
      <c r="N7" s="49">
        <v>400</v>
      </c>
      <c r="O7" s="49">
        <v>300</v>
      </c>
      <c r="P7" s="49">
        <v>200</v>
      </c>
      <c r="Q7" s="49">
        <v>520</v>
      </c>
      <c r="R7" s="49">
        <v>390</v>
      </c>
      <c r="S7" s="49">
        <v>260</v>
      </c>
      <c r="T7" s="49">
        <f>ROUND((K7*N7+L7*O7+M7*P7)*6/10000,2)</f>
        <v>9.12</v>
      </c>
      <c r="U7" s="49">
        <f>ROUND((K7*Q7+L7*R7+M7*S7)*6/10000,2)</f>
        <v>11.86</v>
      </c>
      <c r="V7" s="50">
        <f>ROUND((T7+U7)*0.8,2)</f>
        <v>16.78</v>
      </c>
      <c r="W7" s="50">
        <f>V7+J7</f>
        <v>172.74</v>
      </c>
      <c r="X7" s="49">
        <v>0</v>
      </c>
      <c r="Y7" s="57">
        <v>-1.34</v>
      </c>
      <c r="Z7" s="49">
        <v>131</v>
      </c>
      <c r="AA7" s="57">
        <f>W7+X7+Y7-Z7</f>
        <v>40.4</v>
      </c>
    </row>
  </sheetData>
  <mergeCells count="22">
    <mergeCell ref="A2:AA2"/>
    <mergeCell ref="A3:Z3"/>
    <mergeCell ref="B4:J4"/>
    <mergeCell ref="K4:V4"/>
    <mergeCell ref="B5:C5"/>
    <mergeCell ref="D5:E5"/>
    <mergeCell ref="F5:G5"/>
    <mergeCell ref="K5:M5"/>
    <mergeCell ref="N5:P5"/>
    <mergeCell ref="Q5:S5"/>
    <mergeCell ref="A4:A6"/>
    <mergeCell ref="H5:H6"/>
    <mergeCell ref="I5:I6"/>
    <mergeCell ref="J5:J6"/>
    <mergeCell ref="T5:T6"/>
    <mergeCell ref="U5:U6"/>
    <mergeCell ref="V5:V6"/>
    <mergeCell ref="W4:W6"/>
    <mergeCell ref="X4:X6"/>
    <mergeCell ref="Y4:Y6"/>
    <mergeCell ref="Z4:Z6"/>
    <mergeCell ref="AA4:AA6"/>
  </mergeCells>
  <printOptions horizontalCentered="1"/>
  <pageMargins left="0.279166666666667" right="0.16875" top="1.10208333333333" bottom="0.53125" header="0.188888888888889" footer="0.16875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8"/>
  <sheetViews>
    <sheetView showZeros="0" workbookViewId="0">
      <pane xSplit="1" ySplit="7" topLeftCell="B8" activePane="bottomRight" state="frozen"/>
      <selection/>
      <selection pane="topRight"/>
      <selection pane="bottomLeft"/>
      <selection pane="bottomRight" activeCell="AB13" sqref="AB13"/>
    </sheetView>
  </sheetViews>
  <sheetFormatPr defaultColWidth="9" defaultRowHeight="13.5" outlineLevelRow="7"/>
  <cols>
    <col min="1" max="1" width="9.375" style="14" customWidth="1"/>
    <col min="2" max="2" width="7.5" style="15" customWidth="1"/>
    <col min="3" max="3" width="8.625" style="15" customWidth="1"/>
    <col min="4" max="4" width="10.5" style="14" customWidth="1"/>
    <col min="5" max="5" width="6" style="14" customWidth="1"/>
    <col min="6" max="6" width="10" style="14" customWidth="1"/>
    <col min="7" max="7" width="6.375" style="14" customWidth="1"/>
    <col min="8" max="8" width="7.25" style="14" customWidth="1"/>
    <col min="9" max="9" width="9.25" style="14" customWidth="1"/>
    <col min="10" max="10" width="4.75" style="14" customWidth="1"/>
    <col min="11" max="11" width="10" style="14" customWidth="1"/>
    <col min="12" max="12" width="4.75" style="14" customWidth="1"/>
    <col min="13" max="13" width="5.375" style="14" customWidth="1"/>
    <col min="14" max="14" width="6.5" style="14" customWidth="1"/>
    <col min="15" max="15" width="8.625" style="14" customWidth="1"/>
    <col min="16" max="16" width="6.5" style="14" customWidth="1"/>
    <col min="17" max="17" width="8.125" style="14" customWidth="1"/>
    <col min="18" max="18" width="5.125" style="14" customWidth="1"/>
    <col min="19" max="19" width="4.75" style="14" customWidth="1"/>
    <col min="20" max="20" width="4.375" style="14" customWidth="1"/>
    <col min="21" max="21" width="7.75" style="14" customWidth="1"/>
    <col min="22" max="23" width="6.875" style="14" customWidth="1"/>
    <col min="24" max="24" width="10.25" style="14" customWidth="1"/>
    <col min="25" max="25" width="7.5" style="14" customWidth="1"/>
    <col min="26" max="26" width="10.25" style="14" customWidth="1"/>
    <col min="27" max="27" width="7.125" style="14" customWidth="1"/>
    <col min="28" max="28" width="7.75" style="14" customWidth="1"/>
    <col min="29" max="16384" width="9" style="14"/>
  </cols>
  <sheetData>
    <row r="1" ht="18.75" customHeight="1" spans="1:28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27" customHeight="1" spans="1:28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ht="27" customHeight="1" spans="1:28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="12" customFormat="1" ht="30" customHeight="1" spans="1:28">
      <c r="A4" s="20" t="s">
        <v>51</v>
      </c>
      <c r="B4" s="21" t="s">
        <v>35</v>
      </c>
      <c r="C4" s="21"/>
      <c r="D4" s="21"/>
      <c r="E4" s="21"/>
      <c r="F4" s="21"/>
      <c r="G4" s="21"/>
      <c r="H4" s="21"/>
      <c r="I4" s="21"/>
      <c r="J4" s="21"/>
      <c r="K4" s="22"/>
      <c r="L4" s="20" t="s">
        <v>36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33" t="s">
        <v>52</v>
      </c>
      <c r="Y4" s="35" t="s">
        <v>22</v>
      </c>
      <c r="Z4" s="35" t="s">
        <v>38</v>
      </c>
      <c r="AA4" s="33" t="s">
        <v>23</v>
      </c>
      <c r="AB4" s="33" t="s">
        <v>24</v>
      </c>
    </row>
    <row r="5" s="12" customFormat="1" ht="26" customHeight="1" spans="1:28">
      <c r="A5" s="20"/>
      <c r="B5" s="21" t="s">
        <v>53</v>
      </c>
      <c r="C5" s="21"/>
      <c r="D5" s="21"/>
      <c r="E5" s="21"/>
      <c r="F5" s="22"/>
      <c r="G5" s="21" t="s">
        <v>54</v>
      </c>
      <c r="H5" s="21"/>
      <c r="I5" s="21"/>
      <c r="J5" s="21"/>
      <c r="K5" s="22"/>
      <c r="L5" s="20" t="s">
        <v>53</v>
      </c>
      <c r="M5" s="20"/>
      <c r="N5" s="20"/>
      <c r="O5" s="20"/>
      <c r="P5" s="20"/>
      <c r="Q5" s="20"/>
      <c r="R5" s="20" t="s">
        <v>54</v>
      </c>
      <c r="S5" s="20"/>
      <c r="T5" s="20"/>
      <c r="U5" s="20"/>
      <c r="V5" s="20"/>
      <c r="W5" s="20"/>
      <c r="X5" s="33"/>
      <c r="Y5" s="36"/>
      <c r="Z5" s="36"/>
      <c r="AA5" s="33"/>
      <c r="AB5" s="33"/>
    </row>
    <row r="6" s="12" customFormat="1" ht="26" customHeight="1" spans="1:28">
      <c r="A6" s="20"/>
      <c r="B6" s="23" t="s">
        <v>55</v>
      </c>
      <c r="C6" s="23"/>
      <c r="D6" s="24" t="s">
        <v>20</v>
      </c>
      <c r="E6" s="24" t="s">
        <v>30</v>
      </c>
      <c r="F6" s="24"/>
      <c r="G6" s="25" t="s">
        <v>56</v>
      </c>
      <c r="H6" s="26"/>
      <c r="I6" s="24" t="s">
        <v>20</v>
      </c>
      <c r="J6" s="24" t="s">
        <v>30</v>
      </c>
      <c r="K6" s="24"/>
      <c r="L6" s="30" t="s">
        <v>55</v>
      </c>
      <c r="M6" s="31"/>
      <c r="N6" s="32"/>
      <c r="O6" s="24" t="s">
        <v>20</v>
      </c>
      <c r="P6" s="24" t="s">
        <v>30</v>
      </c>
      <c r="Q6" s="24"/>
      <c r="R6" s="30" t="s">
        <v>56</v>
      </c>
      <c r="S6" s="31"/>
      <c r="T6" s="32"/>
      <c r="U6" s="24" t="s">
        <v>20</v>
      </c>
      <c r="V6" s="24" t="s">
        <v>30</v>
      </c>
      <c r="W6" s="24"/>
      <c r="X6" s="33"/>
      <c r="Y6" s="36"/>
      <c r="Z6" s="36"/>
      <c r="AA6" s="33"/>
      <c r="AB6" s="33"/>
    </row>
    <row r="7" s="12" customFormat="1" ht="32" customHeight="1" spans="1:28">
      <c r="A7" s="20"/>
      <c r="B7" s="20" t="s">
        <v>44</v>
      </c>
      <c r="C7" s="20" t="s">
        <v>45</v>
      </c>
      <c r="D7" s="24"/>
      <c r="E7" s="24" t="s">
        <v>31</v>
      </c>
      <c r="F7" s="24" t="s">
        <v>32</v>
      </c>
      <c r="G7" s="20" t="s">
        <v>44</v>
      </c>
      <c r="H7" s="20" t="s">
        <v>45</v>
      </c>
      <c r="I7" s="24"/>
      <c r="J7" s="24" t="s">
        <v>31</v>
      </c>
      <c r="K7" s="24" t="s">
        <v>32</v>
      </c>
      <c r="L7" s="20" t="s">
        <v>57</v>
      </c>
      <c r="M7" s="20" t="s">
        <v>58</v>
      </c>
      <c r="N7" s="20" t="s">
        <v>59</v>
      </c>
      <c r="O7" s="24"/>
      <c r="P7" s="24" t="s">
        <v>31</v>
      </c>
      <c r="Q7" s="24" t="s">
        <v>32</v>
      </c>
      <c r="R7" s="20" t="s">
        <v>57</v>
      </c>
      <c r="S7" s="20" t="s">
        <v>58</v>
      </c>
      <c r="T7" s="20" t="s">
        <v>59</v>
      </c>
      <c r="U7" s="24"/>
      <c r="V7" s="24" t="s">
        <v>31</v>
      </c>
      <c r="W7" s="24" t="s">
        <v>32</v>
      </c>
      <c r="X7" s="33"/>
      <c r="Y7" s="37"/>
      <c r="Z7" s="37"/>
      <c r="AA7" s="33"/>
      <c r="AB7" s="33"/>
    </row>
    <row r="8" s="13" customFormat="1" ht="49" customHeight="1" spans="1:28">
      <c r="A8" s="27" t="s">
        <v>13</v>
      </c>
      <c r="B8" s="20">
        <v>75</v>
      </c>
      <c r="C8" s="20">
        <v>254</v>
      </c>
      <c r="D8" s="28">
        <v>194.95</v>
      </c>
      <c r="E8" s="29">
        <v>0.16</v>
      </c>
      <c r="F8" s="28">
        <f>ROUND(D8*E8,2)</f>
        <v>31.19</v>
      </c>
      <c r="G8" s="28">
        <v>330</v>
      </c>
      <c r="H8" s="28">
        <v>410</v>
      </c>
      <c r="I8" s="28">
        <f>ROUND((B8*G8+C8*H8)*12/10000,2)</f>
        <v>154.67</v>
      </c>
      <c r="J8" s="29">
        <v>0.45</v>
      </c>
      <c r="K8" s="28">
        <f>ROUND(I8*J8,2)</f>
        <v>69.6</v>
      </c>
      <c r="L8" s="27">
        <v>1</v>
      </c>
      <c r="M8" s="27">
        <v>0</v>
      </c>
      <c r="N8" s="27">
        <v>74</v>
      </c>
      <c r="O8" s="28">
        <v>20.98</v>
      </c>
      <c r="P8" s="29">
        <v>0.16</v>
      </c>
      <c r="Q8" s="28">
        <f>ROUND(O8*P8,2)</f>
        <v>3.36</v>
      </c>
      <c r="R8" s="28">
        <v>200</v>
      </c>
      <c r="S8" s="28">
        <v>100</v>
      </c>
      <c r="T8" s="28">
        <v>0</v>
      </c>
      <c r="U8" s="28">
        <f>ROUND((L8*R8+M8*S8+N8*T8)*12/10000,2)</f>
        <v>0.24</v>
      </c>
      <c r="V8" s="29">
        <v>0.45</v>
      </c>
      <c r="W8" s="28">
        <f>ROUND(U8*V8,2)</f>
        <v>0.11</v>
      </c>
      <c r="X8" s="34">
        <f>Q8+K8+F8+W8</f>
        <v>104.26</v>
      </c>
      <c r="Y8" s="20">
        <v>0</v>
      </c>
      <c r="Z8" s="20">
        <v>-0.98</v>
      </c>
      <c r="AA8" s="20">
        <v>87</v>
      </c>
      <c r="AB8" s="38">
        <f>X8+Y8+Z8-AA8</f>
        <v>16.28</v>
      </c>
    </row>
  </sheetData>
  <mergeCells count="26">
    <mergeCell ref="A2:AB2"/>
    <mergeCell ref="A3:AB3"/>
    <mergeCell ref="B4:K4"/>
    <mergeCell ref="L4:W4"/>
    <mergeCell ref="B5:F5"/>
    <mergeCell ref="G5:K5"/>
    <mergeCell ref="L5:Q5"/>
    <mergeCell ref="R5:W5"/>
    <mergeCell ref="B6:C6"/>
    <mergeCell ref="E6:F6"/>
    <mergeCell ref="G6:H6"/>
    <mergeCell ref="J6:K6"/>
    <mergeCell ref="L6:N6"/>
    <mergeCell ref="P6:Q6"/>
    <mergeCell ref="R6:T6"/>
    <mergeCell ref="V6:W6"/>
    <mergeCell ref="A4:A7"/>
    <mergeCell ref="D6:D7"/>
    <mergeCell ref="I6:I7"/>
    <mergeCell ref="O6:O7"/>
    <mergeCell ref="U6:U7"/>
    <mergeCell ref="X4:X7"/>
    <mergeCell ref="Y4:Y7"/>
    <mergeCell ref="Z4:Z7"/>
    <mergeCell ref="AA4:AA7"/>
    <mergeCell ref="AB4:AB7"/>
  </mergeCells>
  <pageMargins left="0.37" right="0.28" top="1.81041666666667" bottom="0.21" header="0.17" footer="0.18"/>
  <pageSetup paperSize="9" scale="6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showZeros="0" tabSelected="1" workbookViewId="0">
      <selection activeCell="C8" sqref="C8"/>
    </sheetView>
  </sheetViews>
  <sheetFormatPr defaultColWidth="9" defaultRowHeight="13.5" outlineLevelRow="4" outlineLevelCol="6"/>
  <cols>
    <col min="1" max="1" width="23.25" style="3" customWidth="1"/>
    <col min="2" max="2" width="17.125" style="3" customWidth="1"/>
    <col min="3" max="3" width="14.875" style="3" customWidth="1"/>
    <col min="4" max="4" width="17.25" style="3" customWidth="1"/>
    <col min="5" max="5" width="16.875" style="3" customWidth="1"/>
    <col min="6" max="6" width="15.625" style="3" customWidth="1"/>
    <col min="7" max="7" width="20.625" style="3" customWidth="1"/>
    <col min="11" max="11" width="9.375"/>
  </cols>
  <sheetData>
    <row r="1" ht="27" customHeight="1" spans="1:7">
      <c r="A1" s="4" t="s">
        <v>60</v>
      </c>
      <c r="B1" s="5"/>
      <c r="C1" s="5"/>
      <c r="D1" s="5"/>
      <c r="E1" s="5"/>
      <c r="F1" s="5"/>
      <c r="G1" s="5"/>
    </row>
    <row r="2" ht="51" customHeight="1" spans="1:7">
      <c r="A2" s="6" t="s">
        <v>61</v>
      </c>
      <c r="B2" s="6"/>
      <c r="C2" s="6"/>
      <c r="D2" s="6"/>
      <c r="E2" s="6"/>
      <c r="F2" s="6"/>
      <c r="G2" s="6"/>
    </row>
    <row r="3" ht="39" customHeight="1" spans="1:7">
      <c r="A3" s="7" t="s">
        <v>16</v>
      </c>
      <c r="B3" s="7"/>
      <c r="C3" s="7"/>
      <c r="D3" s="7"/>
      <c r="E3" s="7"/>
      <c r="F3" s="7"/>
      <c r="G3" s="7"/>
    </row>
    <row r="4" s="1" customFormat="1" ht="72" customHeight="1" spans="1:7">
      <c r="A4" s="8" t="s">
        <v>51</v>
      </c>
      <c r="B4" s="9" t="s">
        <v>62</v>
      </c>
      <c r="C4" s="8" t="s">
        <v>63</v>
      </c>
      <c r="D4" s="9" t="s">
        <v>52</v>
      </c>
      <c r="E4" s="9" t="s">
        <v>22</v>
      </c>
      <c r="F4" s="9" t="s">
        <v>23</v>
      </c>
      <c r="G4" s="8" t="s">
        <v>24</v>
      </c>
    </row>
    <row r="5" s="2" customFormat="1" ht="46" customHeight="1" spans="1:7">
      <c r="A5" s="10" t="s">
        <v>13</v>
      </c>
      <c r="B5" s="10">
        <v>1880</v>
      </c>
      <c r="C5" s="10">
        <v>25</v>
      </c>
      <c r="D5" s="11">
        <f>ROUND(B5*C5/10000,2)</f>
        <v>4.7</v>
      </c>
      <c r="E5" s="10">
        <v>-1.77</v>
      </c>
      <c r="F5" s="10">
        <v>2</v>
      </c>
      <c r="G5" s="11">
        <f>D5+E5-F5</f>
        <v>0.93</v>
      </c>
    </row>
  </sheetData>
  <mergeCells count="2">
    <mergeCell ref="A2:G2"/>
    <mergeCell ref="A3:G3"/>
  </mergeCells>
  <printOptions horizontalCentered="1"/>
  <pageMargins left="0.511811023622047" right="0.47244094488189" top="1.29861111111111" bottom="0.984251968503937" header="0.511811023622047" footer="0.51181102362204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奖励扶助中央资金</vt:lpstr>
      <vt:lpstr>奖励扶助省级资金</vt:lpstr>
      <vt:lpstr>特别扶助中央资金</vt:lpstr>
      <vt:lpstr>特别扶助省级资金</vt:lpstr>
      <vt:lpstr>独生子女父母奖励省级资金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2021-05-02T16:13:00Z</dcterms:created>
  <cp:lastPrinted>2022-07-21T02:07:00Z</cp:lastPrinted>
  <dcterms:modified xsi:type="dcterms:W3CDTF">2022-08-02T03:48:58Z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F1EA87B701234FE5800F2A3BD29CB66E</vt:lpwstr>
  </property>
</Properties>
</file>