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3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'!$A$1:$A$3</definedName>
  </definedNames>
  <calcPr calcId="144525"/>
</workbook>
</file>

<file path=xl/sharedStrings.xml><?xml version="1.0" encoding="utf-8"?>
<sst xmlns="http://schemas.openxmlformats.org/spreadsheetml/2006/main" count="522" uniqueCount="254">
  <si>
    <t>开江宝石水库管理处
（2022年度）</t>
  </si>
  <si>
    <t>单位预算公开表</t>
  </si>
  <si>
    <t>日期：     2022年 3月 13日</t>
  </si>
  <si>
    <t xml:space="preserve">
表1</t>
  </si>
  <si>
    <t xml:space="preserve"> </t>
  </si>
  <si>
    <t>单位收支总表</t>
  </si>
  <si>
    <t>单位：开江宝石桥水库管理处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</si>
  <si>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</si>
  <si>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</si>
  <si>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</si>
  <si>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</si>
  <si>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</si>
  <si>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</si>
  <si>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</si>
  <si>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</si>
  <si>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</si>
  <si>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</si>
  <si>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</si>
  <si>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</si>
  <si>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</si>
  <si>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</si>
  <si>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</si>
  <si>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</si>
  <si>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</si>
  <si>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</si>
  <si>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</si>
  <si>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</si>
  <si>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</si>
  <si>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</si>
  <si>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</si>
  <si>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</si>
  <si>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</si>
  <si>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</si>
  <si>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</si>
  <si>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</si>
  <si>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</si>
  <si>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</si>
  <si>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</si>
  <si>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</si>
  <si>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</si>
  <si>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</si>
  <si>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</si>
  <si>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</si>
  <si>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</si>
  <si>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</si>
  <si>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</si>
  <si>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</si>
  <si>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</si>
  <si>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</si>
  <si>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</si>
  <si>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</si>
  <si>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</si>
  <si>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</si>
  <si>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</si>
  <si>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</si>
  <si>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</si>
  <si>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</si>
  <si>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</si>
  <si>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</si>
  <si>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</si>
  <si>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</si>
  <si>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</si>
  <si>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</si>
  <si>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</si>
  <si>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</si>
  <si>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</si>
  <si>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</si>
  <si>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</si>
  <si>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</si>
  <si>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</si>
  <si>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</si>
  <si>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</si>
  <si>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</si>
  <si>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</si>
  <si>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</si>
  <si>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</si>
  <si>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</si>
  <si>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</si>
  <si>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</si>
  <si>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</si>
  <si>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</si>
  <si>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</si>
  <si>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</si>
  <si>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208</t>
  </si>
  <si>
    <t>05</t>
  </si>
  <si>
    <t xml:space="preserve">    机关事业单位基本养老保险缴费支出</t>
  </si>
  <si>
    <t>99</t>
  </si>
  <si>
    <t xml:space="preserve">    其他社会保障和就业支出</t>
  </si>
  <si>
    <t>210</t>
  </si>
  <si>
    <t>11</t>
  </si>
  <si>
    <t>02</t>
  </si>
  <si>
    <t xml:space="preserve">    事业单位医疗</t>
  </si>
  <si>
    <t>213</t>
  </si>
  <si>
    <t>03</t>
  </si>
  <si>
    <t xml:space="preserve">    其他水利支出</t>
  </si>
  <si>
    <t>221</t>
  </si>
  <si>
    <t>01</t>
  </si>
  <si>
    <t xml:space="preserve">    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</si>
  <si>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</si>
  <si>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</si>
  <si>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</si>
  <si>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</si>
  <si>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</si>
  <si>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</si>
  <si>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</si>
  <si>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</si>
  <si>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</si>
  <si>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</si>
  <si>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</si>
  <si>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</si>
  <si>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</si>
  <si>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</si>
  <si>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</si>
  <si>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</si>
  <si>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</si>
  <si>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</si>
  <si>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</si>
  <si>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</si>
  <si>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</si>
  <si>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</si>
  <si>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</si>
  <si>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</si>
  <si>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</si>
  <si>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</si>
  <si>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</si>
  <si>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</si>
  <si>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</si>
  <si>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</si>
  <si>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</si>
  <si>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</si>
  <si>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</si>
  <si>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</si>
  <si>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</si>
  <si>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</si>
  <si>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</si>
  <si>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</si>
  <si>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</si>
  <si>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</si>
  <si>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</si>
  <si>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</si>
  <si>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</si>
  <si>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</si>
  <si>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</si>
  <si>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</si>
  <si>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</si>
  <si>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</si>
  <si>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</si>
  <si>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</si>
  <si>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</si>
  <si>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</si>
  <si>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</si>
  <si>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</si>
  <si>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</si>
  <si>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</si>
  <si>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</si>
  <si>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301</t>
  </si>
  <si>
    <t>08</t>
  </si>
  <si>
    <t>机关事业单位基本养老保险缴费</t>
  </si>
  <si>
    <t>12</t>
  </si>
  <si>
    <t>其他社会保障和就业支出</t>
  </si>
  <si>
    <t>10</t>
  </si>
  <si>
    <t>职工基本医疗保险缴费</t>
  </si>
  <si>
    <t>基本工资</t>
  </si>
  <si>
    <t>津贴补贴</t>
  </si>
  <si>
    <t>07</t>
  </si>
  <si>
    <t>绩效工资</t>
  </si>
  <si>
    <t>302</t>
  </si>
  <si>
    <t>办公费</t>
  </si>
  <si>
    <t>印刷费</t>
  </si>
  <si>
    <t>04</t>
  </si>
  <si>
    <t>手续费</t>
  </si>
  <si>
    <t>水费</t>
  </si>
  <si>
    <t>06</t>
  </si>
  <si>
    <t>电费</t>
  </si>
  <si>
    <t>邮电费</t>
  </si>
  <si>
    <t>差旅费</t>
  </si>
  <si>
    <t>13</t>
  </si>
  <si>
    <t>维修（护）费</t>
  </si>
  <si>
    <t>16</t>
  </si>
  <si>
    <t>培训费</t>
  </si>
  <si>
    <t>17</t>
  </si>
  <si>
    <t>公务接待费</t>
  </si>
  <si>
    <t>26</t>
  </si>
  <si>
    <t>劳务费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</si>
  <si>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</si>
  <si>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</si>
  <si>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</si>
  <si>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</si>
  <si>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</si>
  <si>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</si>
  <si>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</si>
  <si>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303</t>
  </si>
  <si>
    <t>生活补助</t>
  </si>
  <si>
    <t>09</t>
  </si>
  <si>
    <t>奖励金</t>
  </si>
  <si>
    <t>310</t>
  </si>
  <si>
    <t>办公设备购置</t>
  </si>
  <si>
    <t>住房公积金</t>
  </si>
  <si>
    <t>表3-2</t>
  </si>
  <si>
    <t>一般公共预算项目支出预算表</t>
  </si>
  <si>
    <t>项目名称</t>
  </si>
  <si>
    <t>金额</t>
  </si>
  <si>
    <t xml:space="preserve">      基础设施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</si>
  <si>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</si>
  <si>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</si>
  <si>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</si>
  <si>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</si>
  <si>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</si>
  <si>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</si>
  <si>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</si>
  <si>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</si>
  <si>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</si>
  <si>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</si>
  <si>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此表无内容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</si>
  <si>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</si>
  <si>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</si>
  <si>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</si>
  <si>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</si>
  <si>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</si>
  <si>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</si>
  <si>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单位预算项目绩效目标表（2022年度）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</si>
  <si>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</si>
  <si>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</si>
  <si>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</si>
  <si>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</si>
  <si>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</si>
  <si>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</si>
  <si>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</si>
  <si>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</si>
  <si>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</si>
  <si>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</si>
  <si>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开江宝石桥水库管理处</t>
  </si>
  <si>
    <t>基础设施</t>
  </si>
  <si>
    <t>防洪抗旱、调水发电、提供城市生活原水供应，保护水资源</t>
  </si>
  <si>
    <t>产出指标</t>
  </si>
  <si>
    <t>数量指标</t>
  </si>
  <si>
    <t>农田灌水</t>
  </si>
  <si>
    <t>≥</t>
  </si>
  <si>
    <t>立方</t>
  </si>
  <si>
    <t>正向指标</t>
  </si>
  <si>
    <t>渠道维护</t>
  </si>
  <si>
    <t>千米</t>
  </si>
  <si>
    <t>效益指标</t>
  </si>
  <si>
    <t>社会效益指标</t>
  </si>
  <si>
    <t>一二类水源水质占比</t>
  </si>
  <si>
    <t>%</t>
  </si>
  <si>
    <t>环境保护用水</t>
  </si>
  <si>
    <t>生活用水</t>
  </si>
  <si>
    <t>满意度指标</t>
  </si>
  <si>
    <t>服务对象满意度指标</t>
  </si>
  <si>
    <t>服务对象投诉</t>
  </si>
  <si>
    <t>≤</t>
  </si>
  <si>
    <t>次/年</t>
  </si>
  <si>
    <t>反向指标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</si>
</sst>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4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12"/>
      <color rgb="FF000000"/>
      <name val="宋体"/>
      <charset val="1"/>
      <scheme val="minor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8"/>
      <color indexed="8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40"/>
      <name val="方正大标宋简体"/>
      <charset val="134"/>
    </font>
    <font>
      <sz val="48"/>
      <name val="方正小标宋简体"/>
      <charset val="134"/>
    </font>
    <font>
      <sz val="26"/>
      <name val="方正小标宋简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仿宋_GB2312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13" borderId="20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16" borderId="21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4" fillId="2" borderId="19" applyNumberFormat="0" applyAlignment="0" applyProtection="0">
      <alignment vertical="center"/>
    </xf>
    <xf numFmtId="0" fontId="32" fillId="2" borderId="20" applyNumberFormat="0" applyAlignment="0" applyProtection="0">
      <alignment vertical="center"/>
    </xf>
    <xf numFmtId="0" fontId="41" fillId="17" borderId="24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</cellStyleXfs>
  <cellXfs count="11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4" xfId="0" applyFont="1" applyFill="1" applyBorder="1">
      <alignment vertical="center"/>
    </xf>
    <xf numFmtId="0" fontId="10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11" fillId="0" borderId="4" xfId="0" applyFont="1" applyFill="1" applyBorder="1">
      <alignment vertical="center"/>
    </xf>
    <xf numFmtId="4" fontId="10" fillId="0" borderId="5" xfId="0" applyNumberFormat="1" applyFont="1" applyFill="1" applyBorder="1" applyAlignment="1">
      <alignment horizontal="right" vertical="center"/>
    </xf>
    <xf numFmtId="0" fontId="7" fillId="0" borderId="6" xfId="0" applyFont="1" applyFill="1" applyBorder="1">
      <alignment vertical="center"/>
    </xf>
    <xf numFmtId="0" fontId="7" fillId="0" borderId="6" xfId="0" applyFont="1" applyFill="1" applyBorder="1" applyAlignment="1">
      <alignment vertical="center" wrapText="1"/>
    </xf>
    <xf numFmtId="1" fontId="12" fillId="0" borderId="0" xfId="0" applyNumberFormat="1" applyFont="1" applyFill="1" applyBorder="1" applyAlignment="1"/>
    <xf numFmtId="0" fontId="7" fillId="0" borderId="7" xfId="0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7" fillId="0" borderId="8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left" vertical="center"/>
    </xf>
    <xf numFmtId="4" fontId="10" fillId="0" borderId="5" xfId="0" applyNumberFormat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 wrapText="1"/>
    </xf>
    <xf numFmtId="0" fontId="13" fillId="0" borderId="8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7" fillId="0" borderId="4" xfId="0" applyFont="1" applyBorder="1">
      <alignment vertical="center"/>
    </xf>
    <xf numFmtId="0" fontId="7" fillId="0" borderId="4" xfId="0" applyFont="1" applyFill="1" applyBorder="1" applyAlignment="1">
      <alignment vertical="center"/>
    </xf>
    <xf numFmtId="43" fontId="10" fillId="0" borderId="5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vertical="center" wrapText="1"/>
    </xf>
    <xf numFmtId="4" fontId="7" fillId="0" borderId="11" xfId="0" applyNumberFormat="1" applyFont="1" applyFill="1" applyBorder="1" applyAlignment="1" applyProtection="1">
      <alignment vertical="center"/>
    </xf>
    <xf numFmtId="4" fontId="15" fillId="0" borderId="11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4" fontId="10" fillId="0" borderId="5" xfId="0" applyNumberFormat="1" applyFont="1" applyFill="1" applyBorder="1" applyAlignment="1">
      <alignment horizontal="right" vertical="center" wrapText="1"/>
    </xf>
    <xf numFmtId="49" fontId="16" fillId="0" borderId="12" xfId="0" applyNumberFormat="1" applyFont="1" applyFill="1" applyBorder="1" applyAlignment="1" applyProtection="1">
      <alignment vertical="center" wrapText="1"/>
    </xf>
    <xf numFmtId="49" fontId="16" fillId="0" borderId="13" xfId="0" applyNumberFormat="1" applyFont="1" applyFill="1" applyBorder="1" applyAlignment="1" applyProtection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14" fillId="0" borderId="1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13" fillId="0" borderId="2" xfId="0" applyFont="1" applyFill="1" applyBorder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4" xfId="0" applyFont="1" applyFill="1" applyBorder="1">
      <alignment vertical="center"/>
    </xf>
    <xf numFmtId="4" fontId="15" fillId="0" borderId="16" xfId="0" applyNumberFormat="1" applyFont="1" applyFill="1" applyBorder="1" applyAlignment="1" applyProtection="1">
      <alignment horizontal="right" vertical="center"/>
    </xf>
    <xf numFmtId="4" fontId="15" fillId="0" borderId="3" xfId="0" applyNumberFormat="1" applyFont="1" applyFill="1" applyBorder="1" applyAlignment="1">
      <alignment horizontal="right" vertical="center"/>
    </xf>
    <xf numFmtId="4" fontId="15" fillId="0" borderId="17" xfId="0" applyNumberFormat="1" applyFont="1" applyFill="1" applyBorder="1" applyAlignment="1" applyProtection="1">
      <alignment horizontal="right" vertical="center"/>
    </xf>
    <xf numFmtId="4" fontId="15" fillId="0" borderId="3" xfId="0" applyNumberFormat="1" applyFont="1" applyFill="1" applyBorder="1" applyAlignment="1" applyProtection="1">
      <alignment horizontal="right" vertical="center"/>
    </xf>
    <xf numFmtId="0" fontId="13" fillId="0" borderId="6" xfId="0" applyFont="1" applyFill="1" applyBorder="1">
      <alignment vertical="center"/>
    </xf>
    <xf numFmtId="0" fontId="13" fillId="0" borderId="4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18" fillId="0" borderId="0" xfId="0" applyFont="1" applyFill="1">
      <alignment vertical="center"/>
    </xf>
    <xf numFmtId="0" fontId="1" fillId="0" borderId="1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4" fontId="15" fillId="0" borderId="18" xfId="0" applyNumberFormat="1" applyFont="1" applyFill="1" applyBorder="1" applyAlignment="1" applyProtection="1">
      <alignment horizontal="right" vertical="center"/>
    </xf>
    <xf numFmtId="0" fontId="19" fillId="0" borderId="5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C2" sqref="C2"/>
    </sheetView>
  </sheetViews>
  <sheetFormatPr defaultColWidth="9" defaultRowHeight="14.25" outlineLevelRow="2"/>
  <cols>
    <col min="1" max="1" width="123.125" style="111" customWidth="1"/>
    <col min="2" max="16384" width="9" style="111"/>
  </cols>
  <sheetData>
    <row r="1" ht="248" customHeight="1" spans="1:1">
      <c r="A1" s="112" t="s">
        <v>0</v>
      </c>
    </row>
    <row r="2" ht="112" customHeight="1" spans="1:1">
      <c r="A2" s="113" t="s">
        <v>1</v>
      </c>
    </row>
    <row r="3" ht="106" customHeight="1" spans="1:1">
      <c r="A3" s="114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8" activePane="bottomLeft" state="frozen"/>
      <selection/>
      <selection pane="bottomLeft" activeCell="D13" sqref="D13"/>
    </sheetView>
  </sheetViews>
  <sheetFormatPr defaultColWidth="10" defaultRowHeight="13.5" outlineLevelCol="5"/>
  <cols>
    <col min="1" max="1" width="1.53333333333333" style="16" customWidth="1"/>
    <col min="2" max="2" width="40.625" style="16" customWidth="1"/>
    <col min="3" max="3" width="15.625" style="16" customWidth="1"/>
    <col min="4" max="4" width="40.625" style="16" customWidth="1"/>
    <col min="5" max="5" width="15.625" style="16" customWidth="1"/>
    <col min="6" max="6" width="1.53333333333333" style="16" customWidth="1"/>
    <col min="7" max="11" width="9.76666666666667" style="16" customWidth="1"/>
    <col min="12" max="16384" width="10" style="16"/>
  </cols>
  <sheetData>
    <row r="1" s="100" customFormat="1" ht="25" customHeight="1" spans="1:6">
      <c r="A1" s="2"/>
      <c r="B1" s="2"/>
      <c r="C1" s="94"/>
      <c r="D1" s="2"/>
      <c r="E1" s="101" t="s">
        <v>3</v>
      </c>
      <c r="F1" s="102" t="s">
        <v>4</v>
      </c>
    </row>
    <row r="2" ht="22.8" customHeight="1" spans="1:6">
      <c r="A2" s="80"/>
      <c r="B2" s="82" t="s">
        <v>5</v>
      </c>
      <c r="C2" s="82"/>
      <c r="D2" s="82"/>
      <c r="E2" s="82"/>
      <c r="F2" s="91"/>
    </row>
    <row r="3" ht="19.55" customHeight="1" spans="1:6">
      <c r="A3" s="83"/>
      <c r="B3" s="23" t="s">
        <v>6</v>
      </c>
      <c r="C3" s="70"/>
      <c r="D3" s="70"/>
      <c r="E3" s="84" t="s">
        <v>7</v>
      </c>
      <c r="F3" s="92"/>
    </row>
    <row r="4" ht="26" customHeight="1" spans="1:6">
      <c r="A4" s="85"/>
      <c r="B4" s="26" t="s">
        <v>8</v>
      </c>
      <c r="C4" s="26"/>
      <c r="D4" s="26" t="s">
        <v>9</v>
      </c>
      <c r="E4" s="26"/>
      <c r="F4" s="59"/>
    </row>
    <row r="5" ht="26" customHeight="1" spans="1:6">
      <c r="A5" s="85"/>
      <c r="B5" s="26" t="s">
        <v>10</v>
      </c>
      <c r="C5" s="26" t="s">
        <v>11</v>
      </c>
      <c r="D5" s="26" t="s">
        <v>10</v>
      </c>
      <c r="E5" s="26" t="s">
        <v>11</v>
      </c>
      <c r="F5" s="59"/>
    </row>
    <row r="6" ht="26" customHeight="1" spans="1:6">
      <c r="A6" s="25"/>
      <c r="B6" s="42" t="s">
        <v>12</v>
      </c>
      <c r="C6" s="89">
        <f>13924913.98/10000</f>
        <v>1392.491398</v>
      </c>
      <c r="D6" s="42" t="s">
        <v>13</v>
      </c>
      <c r="E6" s="43"/>
      <c r="F6" s="35"/>
    </row>
    <row r="7" ht="26" customHeight="1" spans="1:6">
      <c r="A7" s="25"/>
      <c r="B7" s="42" t="s">
        <v>14</v>
      </c>
      <c r="C7" s="43"/>
      <c r="D7" s="42" t="s">
        <v>15</v>
      </c>
      <c r="E7" s="43"/>
      <c r="F7" s="35"/>
    </row>
    <row r="8" ht="26" customHeight="1" spans="1:6">
      <c r="A8" s="25"/>
      <c r="B8" s="42" t="s">
        <v>16</v>
      </c>
      <c r="C8" s="43"/>
      <c r="D8" s="42" t="s">
        <v>17</v>
      </c>
      <c r="E8" s="43"/>
      <c r="F8" s="35"/>
    </row>
    <row r="9" ht="26" customHeight="1" spans="1:6">
      <c r="A9" s="25"/>
      <c r="B9" s="42" t="s">
        <v>18</v>
      </c>
      <c r="C9" s="43"/>
      <c r="D9" s="42" t="s">
        <v>19</v>
      </c>
      <c r="E9" s="43"/>
      <c r="F9" s="35"/>
    </row>
    <row r="10" ht="26" customHeight="1" spans="1:6">
      <c r="A10" s="25"/>
      <c r="B10" s="42" t="s">
        <v>20</v>
      </c>
      <c r="C10" s="43"/>
      <c r="D10" s="42" t="s">
        <v>21</v>
      </c>
      <c r="E10" s="43"/>
      <c r="F10" s="35"/>
    </row>
    <row r="11" ht="26" customHeight="1" spans="1:6">
      <c r="A11" s="25"/>
      <c r="B11" s="42" t="s">
        <v>22</v>
      </c>
      <c r="C11" s="43"/>
      <c r="D11" s="42" t="s">
        <v>23</v>
      </c>
      <c r="E11" s="43"/>
      <c r="F11" s="35"/>
    </row>
    <row r="12" ht="26" customHeight="1" spans="1:6">
      <c r="A12" s="25"/>
      <c r="B12" s="42" t="s">
        <v>24</v>
      </c>
      <c r="C12" s="43"/>
      <c r="D12" s="42" t="s">
        <v>25</v>
      </c>
      <c r="E12" s="43"/>
      <c r="F12" s="35"/>
    </row>
    <row r="13" ht="26" customHeight="1" spans="1:6">
      <c r="A13" s="25"/>
      <c r="B13" s="42" t="s">
        <v>24</v>
      </c>
      <c r="C13" s="43"/>
      <c r="D13" s="42" t="s">
        <v>26</v>
      </c>
      <c r="E13" s="89">
        <f>1904976.94/10000</f>
        <v>190.497694</v>
      </c>
      <c r="F13" s="35"/>
    </row>
    <row r="14" ht="26" customHeight="1" spans="1:6">
      <c r="A14" s="25"/>
      <c r="B14" s="42" t="s">
        <v>24</v>
      </c>
      <c r="C14" s="43"/>
      <c r="D14" s="42" t="s">
        <v>27</v>
      </c>
      <c r="E14" s="89"/>
      <c r="F14" s="35"/>
    </row>
    <row r="15" ht="26" customHeight="1" spans="1:6">
      <c r="A15" s="25"/>
      <c r="B15" s="42" t="s">
        <v>24</v>
      </c>
      <c r="C15" s="43"/>
      <c r="D15" s="42" t="s">
        <v>28</v>
      </c>
      <c r="E15" s="89">
        <f>697737.6/10000</f>
        <v>69.77376</v>
      </c>
      <c r="F15" s="35"/>
    </row>
    <row r="16" ht="26" customHeight="1" spans="1:6">
      <c r="A16" s="25"/>
      <c r="B16" s="42" t="s">
        <v>24</v>
      </c>
      <c r="C16" s="43"/>
      <c r="D16" s="42" t="s">
        <v>29</v>
      </c>
      <c r="E16" s="89"/>
      <c r="F16" s="35"/>
    </row>
    <row r="17" ht="26" customHeight="1" spans="1:6">
      <c r="A17" s="25"/>
      <c r="B17" s="42" t="s">
        <v>24</v>
      </c>
      <c r="C17" s="43"/>
      <c r="D17" s="42" t="s">
        <v>30</v>
      </c>
      <c r="E17" s="89"/>
      <c r="F17" s="35"/>
    </row>
    <row r="18" ht="26" customHeight="1" spans="1:6">
      <c r="A18" s="25"/>
      <c r="B18" s="42" t="s">
        <v>24</v>
      </c>
      <c r="C18" s="43"/>
      <c r="D18" s="42" t="s">
        <v>31</v>
      </c>
      <c r="E18" s="89">
        <f>18961086.87/10000</f>
        <v>1896.108687</v>
      </c>
      <c r="F18" s="35"/>
    </row>
    <row r="19" ht="26" customHeight="1" spans="1:6">
      <c r="A19" s="25"/>
      <c r="B19" s="42" t="s">
        <v>24</v>
      </c>
      <c r="C19" s="43"/>
      <c r="D19" s="42" t="s">
        <v>32</v>
      </c>
      <c r="E19" s="89"/>
      <c r="F19" s="35"/>
    </row>
    <row r="20" ht="26" customHeight="1" spans="1:6">
      <c r="A20" s="25"/>
      <c r="B20" s="42" t="s">
        <v>24</v>
      </c>
      <c r="C20" s="43"/>
      <c r="D20" s="42" t="s">
        <v>33</v>
      </c>
      <c r="E20" s="89"/>
      <c r="F20" s="35"/>
    </row>
    <row r="21" ht="26" customHeight="1" spans="1:6">
      <c r="A21" s="25"/>
      <c r="B21" s="42" t="s">
        <v>24</v>
      </c>
      <c r="C21" s="43"/>
      <c r="D21" s="42" t="s">
        <v>34</v>
      </c>
      <c r="E21" s="89"/>
      <c r="F21" s="35"/>
    </row>
    <row r="22" ht="26" customHeight="1" spans="1:6">
      <c r="A22" s="25"/>
      <c r="B22" s="42" t="s">
        <v>24</v>
      </c>
      <c r="C22" s="43"/>
      <c r="D22" s="42" t="s">
        <v>35</v>
      </c>
      <c r="E22" s="89"/>
      <c r="F22" s="35"/>
    </row>
    <row r="23" ht="26" customHeight="1" spans="1:6">
      <c r="A23" s="25"/>
      <c r="B23" s="42" t="s">
        <v>24</v>
      </c>
      <c r="C23" s="43"/>
      <c r="D23" s="42" t="s">
        <v>36</v>
      </c>
      <c r="E23" s="89"/>
      <c r="F23" s="35"/>
    </row>
    <row r="24" ht="26" customHeight="1" spans="1:6">
      <c r="A24" s="25"/>
      <c r="B24" s="42" t="s">
        <v>24</v>
      </c>
      <c r="C24" s="43"/>
      <c r="D24" s="42" t="s">
        <v>37</v>
      </c>
      <c r="E24" s="89"/>
      <c r="F24" s="35"/>
    </row>
    <row r="25" ht="26" customHeight="1" spans="1:6">
      <c r="A25" s="25"/>
      <c r="B25" s="42" t="s">
        <v>24</v>
      </c>
      <c r="C25" s="43"/>
      <c r="D25" s="42" t="s">
        <v>38</v>
      </c>
      <c r="E25" s="89">
        <f>1117981.44/10000</f>
        <v>111.798144</v>
      </c>
      <c r="F25" s="35"/>
    </row>
    <row r="26" ht="26" customHeight="1" spans="1:6">
      <c r="A26" s="25"/>
      <c r="B26" s="42" t="s">
        <v>24</v>
      </c>
      <c r="C26" s="43"/>
      <c r="D26" s="42" t="s">
        <v>39</v>
      </c>
      <c r="E26" s="43"/>
      <c r="F26" s="35"/>
    </row>
    <row r="27" ht="26" customHeight="1" spans="1:6">
      <c r="A27" s="25"/>
      <c r="B27" s="42" t="s">
        <v>24</v>
      </c>
      <c r="C27" s="43"/>
      <c r="D27" s="42" t="s">
        <v>40</v>
      </c>
      <c r="E27" s="43"/>
      <c r="F27" s="35"/>
    </row>
    <row r="28" ht="26" customHeight="1" spans="1:6">
      <c r="A28" s="25"/>
      <c r="B28" s="42" t="s">
        <v>24</v>
      </c>
      <c r="C28" s="43"/>
      <c r="D28" s="42" t="s">
        <v>41</v>
      </c>
      <c r="E28" s="43"/>
      <c r="F28" s="35"/>
    </row>
    <row r="29" ht="26" customHeight="1" spans="1:6">
      <c r="A29" s="25"/>
      <c r="B29" s="42" t="s">
        <v>24</v>
      </c>
      <c r="C29" s="43"/>
      <c r="D29" s="42" t="s">
        <v>42</v>
      </c>
      <c r="E29" s="43"/>
      <c r="F29" s="35"/>
    </row>
    <row r="30" ht="26" customHeight="1" spans="1:6">
      <c r="A30" s="25"/>
      <c r="B30" s="42" t="s">
        <v>24</v>
      </c>
      <c r="C30" s="43"/>
      <c r="D30" s="42" t="s">
        <v>43</v>
      </c>
      <c r="E30" s="43"/>
      <c r="F30" s="35"/>
    </row>
    <row r="31" ht="26" customHeight="1" spans="1:6">
      <c r="A31" s="25"/>
      <c r="B31" s="42" t="s">
        <v>24</v>
      </c>
      <c r="C31" s="43"/>
      <c r="D31" s="42" t="s">
        <v>44</v>
      </c>
      <c r="E31" s="43"/>
      <c r="F31" s="35"/>
    </row>
    <row r="32" ht="26" customHeight="1" spans="1:6">
      <c r="A32" s="25"/>
      <c r="B32" s="42" t="s">
        <v>24</v>
      </c>
      <c r="C32" s="43"/>
      <c r="D32" s="42" t="s">
        <v>45</v>
      </c>
      <c r="E32" s="43"/>
      <c r="F32" s="35"/>
    </row>
    <row r="33" ht="26" customHeight="1" spans="1:6">
      <c r="A33" s="25"/>
      <c r="B33" s="42" t="s">
        <v>24</v>
      </c>
      <c r="C33" s="43"/>
      <c r="D33" s="42" t="s">
        <v>46</v>
      </c>
      <c r="E33" s="43"/>
      <c r="F33" s="35"/>
    </row>
    <row r="34" ht="26" customHeight="1" spans="1:6">
      <c r="A34" s="25"/>
      <c r="B34" s="42" t="s">
        <v>24</v>
      </c>
      <c r="C34" s="43"/>
      <c r="D34" s="42" t="s">
        <v>47</v>
      </c>
      <c r="E34" s="43"/>
      <c r="F34" s="35"/>
    </row>
    <row r="35" ht="26" customHeight="1" spans="1:6">
      <c r="A35" s="25"/>
      <c r="B35" s="42" t="s">
        <v>24</v>
      </c>
      <c r="C35" s="43"/>
      <c r="D35" s="42" t="s">
        <v>48</v>
      </c>
      <c r="E35" s="43"/>
      <c r="F35" s="35"/>
    </row>
    <row r="36" ht="26" customHeight="1" spans="1:6">
      <c r="A36" s="28"/>
      <c r="B36" s="26" t="s">
        <v>49</v>
      </c>
      <c r="C36" s="29">
        <f>SUM(C6:C35)</f>
        <v>1392.491398</v>
      </c>
      <c r="D36" s="26" t="s">
        <v>50</v>
      </c>
      <c r="E36" s="29">
        <f>SUM(E6:E35)</f>
        <v>2268.178285</v>
      </c>
      <c r="F36" s="36"/>
    </row>
    <row r="37" ht="26" customHeight="1" spans="1:6">
      <c r="A37" s="25"/>
      <c r="B37" s="42" t="s">
        <v>51</v>
      </c>
      <c r="C37" s="43"/>
      <c r="D37" s="42" t="s">
        <v>52</v>
      </c>
      <c r="E37" s="43"/>
      <c r="F37" s="103"/>
    </row>
    <row r="38" ht="26" customHeight="1" spans="1:6">
      <c r="A38" s="104"/>
      <c r="B38" s="42" t="s">
        <v>53</v>
      </c>
      <c r="C38" s="105">
        <f>8756868.87/10000</f>
        <v>875.686887</v>
      </c>
      <c r="D38" s="42" t="s">
        <v>54</v>
      </c>
      <c r="E38" s="43"/>
      <c r="F38" s="103"/>
    </row>
    <row r="39" ht="26" customHeight="1" spans="1:6">
      <c r="A39" s="104"/>
      <c r="B39" s="106"/>
      <c r="C39" s="106"/>
      <c r="D39" s="42" t="s">
        <v>55</v>
      </c>
      <c r="E39" s="43"/>
      <c r="F39" s="103"/>
    </row>
    <row r="40" ht="26" customHeight="1" spans="1:6">
      <c r="A40" s="107"/>
      <c r="B40" s="26" t="s">
        <v>56</v>
      </c>
      <c r="C40" s="29">
        <f>C36+C37+C38</f>
        <v>2268.178285</v>
      </c>
      <c r="D40" s="26" t="s">
        <v>57</v>
      </c>
      <c r="E40" s="29">
        <f>E36+E37+E39</f>
        <v>2268.178285</v>
      </c>
      <c r="F40" s="108"/>
    </row>
    <row r="41" ht="9.75" customHeight="1" spans="1:6">
      <c r="A41" s="90"/>
      <c r="B41" s="90"/>
      <c r="C41" s="109"/>
      <c r="D41" s="109"/>
      <c r="E41" s="90"/>
      <c r="F41" s="11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15" activePane="bottomLeft" state="frozen"/>
      <selection/>
      <selection pane="bottomLeft" activeCell="H31" sqref="H31"/>
    </sheetView>
  </sheetViews>
  <sheetFormatPr defaultColWidth="10" defaultRowHeight="13.5" outlineLevelRow="7"/>
  <cols>
    <col min="1" max="1" width="1.53333333333333" style="16" customWidth="1"/>
    <col min="2" max="2" width="10.375" style="62" customWidth="1"/>
    <col min="3" max="3" width="8.625" style="62" customWidth="1"/>
    <col min="4" max="12" width="10.625" style="62" customWidth="1"/>
    <col min="13" max="13" width="2.125" style="16" customWidth="1"/>
    <col min="14" max="14" width="9.76666666666667" style="16" customWidth="1"/>
    <col min="15" max="16384" width="10" style="16"/>
  </cols>
  <sheetData>
    <row r="1" ht="25" customHeight="1" spans="1:13">
      <c r="A1" s="17"/>
      <c r="B1" s="94"/>
      <c r="C1" s="19"/>
      <c r="D1" s="19"/>
      <c r="E1" s="64"/>
      <c r="F1" s="64"/>
      <c r="G1" s="64"/>
      <c r="H1" s="64"/>
      <c r="I1" s="64"/>
      <c r="J1" s="64"/>
      <c r="K1" s="64"/>
      <c r="L1" s="20" t="s">
        <v>58</v>
      </c>
      <c r="M1" s="25"/>
    </row>
    <row r="2" ht="22.8" customHeight="1" spans="1:13">
      <c r="A2" s="17"/>
      <c r="B2" s="65" t="s">
        <v>59</v>
      </c>
      <c r="C2" s="66"/>
      <c r="D2" s="66"/>
      <c r="E2" s="66"/>
      <c r="F2" s="66"/>
      <c r="G2" s="66"/>
      <c r="H2" s="66"/>
      <c r="I2" s="66"/>
      <c r="J2" s="66"/>
      <c r="K2" s="66"/>
      <c r="L2" s="75"/>
      <c r="M2" s="25" t="s">
        <v>4</v>
      </c>
    </row>
    <row r="3" ht="19.55" customHeight="1" spans="1:13">
      <c r="A3" s="22"/>
      <c r="B3" s="95" t="str">
        <f>'1'!B3</f>
        <v>单位：开江宝石桥水库管理处</v>
      </c>
      <c r="C3" s="96"/>
      <c r="D3" s="96"/>
      <c r="E3" s="97"/>
      <c r="F3" s="67"/>
      <c r="G3" s="67"/>
      <c r="H3" s="67"/>
      <c r="I3" s="67"/>
      <c r="J3" s="67"/>
      <c r="K3" s="98" t="s">
        <v>7</v>
      </c>
      <c r="L3" s="99"/>
      <c r="M3" s="33"/>
    </row>
    <row r="4" ht="24.4" customHeight="1" spans="1:13">
      <c r="A4" s="27"/>
      <c r="B4" s="41" t="s">
        <v>60</v>
      </c>
      <c r="C4" s="41" t="s">
        <v>61</v>
      </c>
      <c r="D4" s="41" t="s">
        <v>62</v>
      </c>
      <c r="E4" s="41" t="s">
        <v>63</v>
      </c>
      <c r="F4" s="41" t="s">
        <v>64</v>
      </c>
      <c r="G4" s="41" t="s">
        <v>65</v>
      </c>
      <c r="H4" s="41" t="s">
        <v>66</v>
      </c>
      <c r="I4" s="41" t="s">
        <v>67</v>
      </c>
      <c r="J4" s="41" t="s">
        <v>68</v>
      </c>
      <c r="K4" s="41" t="s">
        <v>69</v>
      </c>
      <c r="L4" s="41" t="s">
        <v>70</v>
      </c>
      <c r="M4" s="35"/>
    </row>
    <row r="5" ht="24.4" customHeight="1" spans="1:13">
      <c r="A5" s="27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35"/>
    </row>
    <row r="6" ht="24.4" customHeight="1" spans="1:13">
      <c r="A6" s="27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35"/>
    </row>
    <row r="7" ht="32" customHeight="1" spans="1:13">
      <c r="A7" s="28"/>
      <c r="B7" s="71">
        <f>SUM(C7:L7)</f>
        <v>2268.178285</v>
      </c>
      <c r="C7" s="71">
        <f>'1'!C38</f>
        <v>875.686887</v>
      </c>
      <c r="D7" s="71">
        <f>'1'!C6</f>
        <v>1392.491398</v>
      </c>
      <c r="E7" s="71"/>
      <c r="F7" s="71"/>
      <c r="G7" s="71"/>
      <c r="H7" s="71"/>
      <c r="I7" s="71"/>
      <c r="J7" s="71"/>
      <c r="K7" s="71"/>
      <c r="L7" s="71"/>
      <c r="M7" s="36"/>
    </row>
    <row r="8" ht="9.75" customHeight="1" spans="1:13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7"/>
    </row>
  </sheetData>
  <mergeCells count="14">
    <mergeCell ref="B2:L2"/>
    <mergeCell ref="B3:E3"/>
    <mergeCell ref="K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L11" sqref="L11"/>
    </sheetView>
  </sheetViews>
  <sheetFormatPr defaultColWidth="10" defaultRowHeight="13.5"/>
  <cols>
    <col min="1" max="1" width="1.53333333333333" style="16" customWidth="1"/>
    <col min="2" max="4" width="5.625" style="16" customWidth="1"/>
    <col min="5" max="5" width="41.25" style="16" customWidth="1"/>
    <col min="6" max="7" width="10.375" style="16" customWidth="1"/>
    <col min="8" max="8" width="9.375" style="16" customWidth="1"/>
    <col min="9" max="9" width="13.75" style="16" customWidth="1"/>
    <col min="10" max="10" width="15" style="16" customWidth="1"/>
    <col min="11" max="11" width="1.53333333333333" style="16" customWidth="1"/>
    <col min="12" max="14" width="9.76666666666667" style="16" customWidth="1"/>
    <col min="15" max="16384" width="10" style="16"/>
  </cols>
  <sheetData>
    <row r="1" ht="25" customHeight="1" spans="1:11">
      <c r="A1" s="17"/>
      <c r="B1" s="2"/>
      <c r="C1" s="17"/>
      <c r="D1" s="17"/>
      <c r="E1" s="64"/>
      <c r="F1" s="19"/>
      <c r="G1" s="19"/>
      <c r="H1" s="19"/>
      <c r="I1" s="19"/>
      <c r="J1" s="20" t="s">
        <v>71</v>
      </c>
      <c r="K1" s="25"/>
    </row>
    <row r="2" ht="22.8" customHeight="1" spans="1:11">
      <c r="A2" s="17"/>
      <c r="B2" s="21" t="s">
        <v>72</v>
      </c>
      <c r="C2" s="21"/>
      <c r="D2" s="21"/>
      <c r="E2" s="21"/>
      <c r="F2" s="21"/>
      <c r="G2" s="21"/>
      <c r="H2" s="21"/>
      <c r="I2" s="21"/>
      <c r="J2" s="21"/>
      <c r="K2" s="25" t="s">
        <v>4</v>
      </c>
    </row>
    <row r="3" ht="19.55" customHeight="1" spans="1:11">
      <c r="A3" s="22"/>
      <c r="B3" s="23" t="str">
        <f>'1-1'!B3</f>
        <v>单位：开江宝石桥水库管理处</v>
      </c>
      <c r="C3" s="23"/>
      <c r="D3" s="23"/>
      <c r="E3" s="23"/>
      <c r="F3" s="22"/>
      <c r="G3" s="22"/>
      <c r="H3" s="67"/>
      <c r="I3" s="67"/>
      <c r="J3" s="24" t="s">
        <v>7</v>
      </c>
      <c r="K3" s="33"/>
    </row>
    <row r="4" ht="24.4" customHeight="1" spans="1:11">
      <c r="A4" s="25"/>
      <c r="B4" s="26" t="s">
        <v>10</v>
      </c>
      <c r="C4" s="26"/>
      <c r="D4" s="26"/>
      <c r="E4" s="26"/>
      <c r="F4" s="26" t="s">
        <v>60</v>
      </c>
      <c r="G4" s="26" t="s">
        <v>73</v>
      </c>
      <c r="H4" s="26" t="s">
        <v>74</v>
      </c>
      <c r="I4" s="26" t="s">
        <v>75</v>
      </c>
      <c r="J4" s="41" t="s">
        <v>76</v>
      </c>
      <c r="K4" s="34"/>
    </row>
    <row r="5" ht="24.4" customHeight="1" spans="1:11">
      <c r="A5" s="27"/>
      <c r="B5" s="26" t="s">
        <v>77</v>
      </c>
      <c r="C5" s="26"/>
      <c r="D5" s="26"/>
      <c r="E5" s="26" t="s">
        <v>78</v>
      </c>
      <c r="F5" s="26"/>
      <c r="G5" s="26"/>
      <c r="H5" s="26"/>
      <c r="I5" s="26"/>
      <c r="J5" s="26"/>
      <c r="K5" s="34"/>
    </row>
    <row r="6" ht="24.4" customHeight="1" spans="1:11">
      <c r="A6" s="27"/>
      <c r="B6" s="26" t="s">
        <v>79</v>
      </c>
      <c r="C6" s="26" t="s">
        <v>80</v>
      </c>
      <c r="D6" s="26" t="s">
        <v>81</v>
      </c>
      <c r="E6" s="26"/>
      <c r="F6" s="26"/>
      <c r="G6" s="26"/>
      <c r="H6" s="26"/>
      <c r="I6" s="26"/>
      <c r="J6" s="26"/>
      <c r="K6" s="35"/>
    </row>
    <row r="7" ht="27" customHeight="1" spans="1:11">
      <c r="A7" s="28"/>
      <c r="B7" s="26"/>
      <c r="C7" s="26"/>
      <c r="D7" s="26"/>
      <c r="E7" s="26" t="s">
        <v>82</v>
      </c>
      <c r="F7" s="29">
        <f>SUM(F8:F12)</f>
        <v>2268.178285</v>
      </c>
      <c r="G7" s="29">
        <f>SUM(G8:G12)</f>
        <v>1427.475598</v>
      </c>
      <c r="H7" s="29">
        <f>SUM(H8:H12)</f>
        <v>840.702687</v>
      </c>
      <c r="I7" s="29"/>
      <c r="J7" s="29"/>
      <c r="K7" s="36"/>
    </row>
    <row r="8" ht="27" customHeight="1" spans="1:11">
      <c r="A8" s="28"/>
      <c r="B8" s="26" t="s">
        <v>83</v>
      </c>
      <c r="C8" s="26" t="s">
        <v>84</v>
      </c>
      <c r="D8" s="26" t="s">
        <v>84</v>
      </c>
      <c r="E8" s="45" t="s">
        <v>85</v>
      </c>
      <c r="F8" s="29">
        <f>SUM(G8:J8)</f>
        <v>149.064192</v>
      </c>
      <c r="G8" s="60">
        <f>1490641.92/10000</f>
        <v>149.064192</v>
      </c>
      <c r="H8" s="61"/>
      <c r="I8" s="29"/>
      <c r="J8" s="29"/>
      <c r="K8" s="36"/>
    </row>
    <row r="9" ht="27" customHeight="1" spans="1:11">
      <c r="A9" s="28"/>
      <c r="B9" s="26" t="s">
        <v>83</v>
      </c>
      <c r="C9" s="26" t="s">
        <v>86</v>
      </c>
      <c r="D9" s="26" t="s">
        <v>86</v>
      </c>
      <c r="E9" s="45" t="s">
        <v>87</v>
      </c>
      <c r="F9" s="29">
        <f>SUM(G9:J9)</f>
        <v>41.433502</v>
      </c>
      <c r="G9" s="60">
        <f>414335.02/10000</f>
        <v>41.433502</v>
      </c>
      <c r="H9" s="61"/>
      <c r="I9" s="29"/>
      <c r="J9" s="29"/>
      <c r="K9" s="36"/>
    </row>
    <row r="10" ht="27" customHeight="1" spans="1:11">
      <c r="A10" s="28"/>
      <c r="B10" s="26" t="s">
        <v>88</v>
      </c>
      <c r="C10" s="26" t="s">
        <v>89</v>
      </c>
      <c r="D10" s="26" t="s">
        <v>90</v>
      </c>
      <c r="E10" s="45" t="s">
        <v>91</v>
      </c>
      <c r="F10" s="29">
        <f>SUM(G10:J10)</f>
        <v>69.77376</v>
      </c>
      <c r="G10" s="60">
        <f>697737.6/10000</f>
        <v>69.77376</v>
      </c>
      <c r="H10" s="61"/>
      <c r="I10" s="29"/>
      <c r="J10" s="29"/>
      <c r="K10" s="36"/>
    </row>
    <row r="11" ht="27" customHeight="1" spans="1:11">
      <c r="A11" s="28"/>
      <c r="B11" s="26" t="s">
        <v>92</v>
      </c>
      <c r="C11" s="26" t="s">
        <v>93</v>
      </c>
      <c r="D11" s="26" t="s">
        <v>86</v>
      </c>
      <c r="E11" s="45" t="s">
        <v>94</v>
      </c>
      <c r="F11" s="29">
        <f>SUM(G11:J11)</f>
        <v>1896.108687</v>
      </c>
      <c r="G11" s="60">
        <f>10554060/10000</f>
        <v>1055.406</v>
      </c>
      <c r="H11" s="60">
        <f>8407026.87/10000</f>
        <v>840.702687</v>
      </c>
      <c r="I11" s="29"/>
      <c r="J11" s="29"/>
      <c r="K11" s="36"/>
    </row>
    <row r="12" ht="27" customHeight="1" spans="1:11">
      <c r="A12" s="28"/>
      <c r="B12" s="26" t="s">
        <v>95</v>
      </c>
      <c r="C12" s="26" t="s">
        <v>90</v>
      </c>
      <c r="D12" s="26" t="s">
        <v>96</v>
      </c>
      <c r="E12" s="45" t="s">
        <v>97</v>
      </c>
      <c r="F12" s="29">
        <f>SUM(G12:J12)</f>
        <v>111.798144</v>
      </c>
      <c r="G12" s="60">
        <f>1117981.44/10000</f>
        <v>111.798144</v>
      </c>
      <c r="H12" s="61"/>
      <c r="I12" s="29"/>
      <c r="J12" s="29"/>
      <c r="K12" s="36"/>
    </row>
    <row r="13" ht="27" customHeight="1" spans="1:11">
      <c r="A13" s="28"/>
      <c r="B13" s="26"/>
      <c r="C13" s="26"/>
      <c r="D13" s="26"/>
      <c r="E13" s="26"/>
      <c r="F13" s="29"/>
      <c r="G13" s="29"/>
      <c r="H13" s="29"/>
      <c r="I13" s="29"/>
      <c r="J13" s="29"/>
      <c r="K13" s="36"/>
    </row>
    <row r="14" ht="27" customHeight="1" spans="1:11">
      <c r="A14" s="28"/>
      <c r="B14" s="26"/>
      <c r="C14" s="26"/>
      <c r="D14" s="26"/>
      <c r="E14" s="26"/>
      <c r="F14" s="29"/>
      <c r="G14" s="29"/>
      <c r="H14" s="29"/>
      <c r="I14" s="29"/>
      <c r="J14" s="29"/>
      <c r="K14" s="36"/>
    </row>
    <row r="15" ht="27" customHeight="1" spans="1:11">
      <c r="A15" s="28"/>
      <c r="B15" s="26"/>
      <c r="C15" s="26"/>
      <c r="D15" s="26"/>
      <c r="E15" s="26"/>
      <c r="F15" s="29"/>
      <c r="G15" s="29"/>
      <c r="H15" s="29"/>
      <c r="I15" s="29"/>
      <c r="J15" s="29"/>
      <c r="K15" s="3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G10" sqref="G10"/>
    </sheetView>
  </sheetViews>
  <sheetFormatPr defaultColWidth="10" defaultRowHeight="13.5"/>
  <cols>
    <col min="1" max="1" width="1.53333333333333" style="16" customWidth="1"/>
    <col min="2" max="2" width="28.5416666666667" style="16" customWidth="1"/>
    <col min="3" max="3" width="19.375" style="16" customWidth="1"/>
    <col min="4" max="4" width="28.5416666666667" style="16" customWidth="1"/>
    <col min="5" max="8" width="19.375" style="16" customWidth="1"/>
    <col min="9" max="9" width="1.53333333333333" style="16" customWidth="1"/>
    <col min="10" max="12" width="9.76666666666667" style="16" customWidth="1"/>
    <col min="13" max="16384" width="10" style="16"/>
  </cols>
  <sheetData>
    <row r="1" ht="25" customHeight="1" spans="1:9">
      <c r="A1" s="79"/>
      <c r="B1" s="2"/>
      <c r="C1" s="80"/>
      <c r="D1" s="80"/>
      <c r="E1" s="80"/>
      <c r="F1" s="80"/>
      <c r="G1" s="80"/>
      <c r="H1" s="81" t="s">
        <v>98</v>
      </c>
      <c r="I1" s="91" t="s">
        <v>4</v>
      </c>
    </row>
    <row r="2" ht="22.8" customHeight="1" spans="1:9">
      <c r="A2" s="80"/>
      <c r="B2" s="82" t="s">
        <v>99</v>
      </c>
      <c r="C2" s="82"/>
      <c r="D2" s="82"/>
      <c r="E2" s="82"/>
      <c r="F2" s="82"/>
      <c r="G2" s="82"/>
      <c r="H2" s="82"/>
      <c r="I2" s="91"/>
    </row>
    <row r="3" ht="19.55" customHeight="1" spans="1:9">
      <c r="A3" s="83"/>
      <c r="B3" s="23" t="str">
        <f>'1-2'!B3</f>
        <v>单位：开江宝石桥水库管理处</v>
      </c>
      <c r="C3" s="23"/>
      <c r="D3" s="70"/>
      <c r="E3" s="70"/>
      <c r="F3" s="70"/>
      <c r="G3" s="70"/>
      <c r="H3" s="84" t="s">
        <v>7</v>
      </c>
      <c r="I3" s="92"/>
    </row>
    <row r="4" ht="15" customHeight="1" spans="1:9">
      <c r="A4" s="85"/>
      <c r="B4" s="26" t="s">
        <v>8</v>
      </c>
      <c r="C4" s="26"/>
      <c r="D4" s="26" t="s">
        <v>9</v>
      </c>
      <c r="E4" s="26"/>
      <c r="F4" s="26"/>
      <c r="G4" s="26"/>
      <c r="H4" s="26"/>
      <c r="I4" s="59"/>
    </row>
    <row r="5" ht="15" customHeight="1" spans="1:9">
      <c r="A5" s="85"/>
      <c r="B5" s="26" t="s">
        <v>10</v>
      </c>
      <c r="C5" s="26" t="s">
        <v>11</v>
      </c>
      <c r="D5" s="26" t="s">
        <v>10</v>
      </c>
      <c r="E5" s="26" t="s">
        <v>60</v>
      </c>
      <c r="F5" s="26" t="s">
        <v>100</v>
      </c>
      <c r="G5" s="26" t="s">
        <v>101</v>
      </c>
      <c r="H5" s="26" t="s">
        <v>102</v>
      </c>
      <c r="I5" s="59"/>
    </row>
    <row r="6" ht="15" customHeight="1" spans="1:9">
      <c r="A6" s="25"/>
      <c r="B6" s="42" t="s">
        <v>103</v>
      </c>
      <c r="C6" s="86">
        <f>SUM(C7:C9)</f>
        <v>1392.491398</v>
      </c>
      <c r="D6" s="42" t="s">
        <v>104</v>
      </c>
      <c r="E6" s="86">
        <f>SUM(F6,G6,H6,I6)</f>
        <v>2268.178285</v>
      </c>
      <c r="F6" s="86">
        <f>SUM(F7:F34)</f>
        <v>2268.178285</v>
      </c>
      <c r="G6" s="43"/>
      <c r="H6" s="43"/>
      <c r="I6" s="35"/>
    </row>
    <row r="7" ht="15" customHeight="1" spans="1:9">
      <c r="A7" s="25"/>
      <c r="B7" s="42" t="s">
        <v>105</v>
      </c>
      <c r="C7" s="86">
        <f>'1'!C6</f>
        <v>1392.491398</v>
      </c>
      <c r="D7" s="42" t="s">
        <v>106</v>
      </c>
      <c r="E7" s="87"/>
      <c r="F7" s="86"/>
      <c r="G7" s="43"/>
      <c r="H7" s="43"/>
      <c r="I7" s="35"/>
    </row>
    <row r="8" ht="15" customHeight="1" spans="1:9">
      <c r="A8" s="25"/>
      <c r="B8" s="42" t="s">
        <v>107</v>
      </c>
      <c r="C8" s="43"/>
      <c r="D8" s="42" t="s">
        <v>108</v>
      </c>
      <c r="E8" s="87"/>
      <c r="F8" s="88"/>
      <c r="G8" s="43"/>
      <c r="H8" s="43"/>
      <c r="I8" s="35"/>
    </row>
    <row r="9" ht="15" customHeight="1" spans="1:9">
      <c r="A9" s="25"/>
      <c r="B9" s="42" t="s">
        <v>109</v>
      </c>
      <c r="C9" s="43"/>
      <c r="D9" s="42" t="s">
        <v>110</v>
      </c>
      <c r="E9" s="87"/>
      <c r="F9" s="88"/>
      <c r="G9" s="43"/>
      <c r="H9" s="43"/>
      <c r="I9" s="35"/>
    </row>
    <row r="10" ht="15" customHeight="1" spans="1:9">
      <c r="A10" s="25"/>
      <c r="B10" s="42" t="s">
        <v>111</v>
      </c>
      <c r="C10" s="43">
        <f>SUM(C11:C13)</f>
        <v>875.686887</v>
      </c>
      <c r="D10" s="42" t="s">
        <v>112</v>
      </c>
      <c r="E10" s="87"/>
      <c r="F10" s="88"/>
      <c r="G10" s="43"/>
      <c r="H10" s="43"/>
      <c r="I10" s="35"/>
    </row>
    <row r="11" ht="15" customHeight="1" spans="1:9">
      <c r="A11" s="25"/>
      <c r="B11" s="42" t="s">
        <v>105</v>
      </c>
      <c r="C11" s="43">
        <f>'1'!C38</f>
        <v>875.686887</v>
      </c>
      <c r="D11" s="42" t="s">
        <v>113</v>
      </c>
      <c r="E11" s="87"/>
      <c r="F11" s="88"/>
      <c r="G11" s="43"/>
      <c r="H11" s="43"/>
      <c r="I11" s="35"/>
    </row>
    <row r="12" ht="15" customHeight="1" spans="1:9">
      <c r="A12" s="25"/>
      <c r="B12" s="42" t="s">
        <v>107</v>
      </c>
      <c r="C12" s="43"/>
      <c r="D12" s="42" t="s">
        <v>114</v>
      </c>
      <c r="E12" s="87"/>
      <c r="F12" s="88"/>
      <c r="G12" s="43"/>
      <c r="H12" s="43"/>
      <c r="I12" s="35"/>
    </row>
    <row r="13" ht="15" customHeight="1" spans="1:9">
      <c r="A13" s="25"/>
      <c r="B13" s="42" t="s">
        <v>109</v>
      </c>
      <c r="C13" s="43"/>
      <c r="D13" s="42" t="s">
        <v>115</v>
      </c>
      <c r="E13" s="87"/>
      <c r="F13" s="88"/>
      <c r="G13" s="43"/>
      <c r="H13" s="43"/>
      <c r="I13" s="35"/>
    </row>
    <row r="14" ht="15" customHeight="1" spans="1:9">
      <c r="A14" s="25"/>
      <c r="B14" s="42" t="s">
        <v>116</v>
      </c>
      <c r="C14" s="43"/>
      <c r="D14" s="42" t="s">
        <v>117</v>
      </c>
      <c r="E14" s="87">
        <f>SUM(F14:I14)</f>
        <v>190.497694</v>
      </c>
      <c r="F14" s="89">
        <f>1904976.94/10000</f>
        <v>190.497694</v>
      </c>
      <c r="G14" s="43"/>
      <c r="H14" s="43"/>
      <c r="I14" s="35"/>
    </row>
    <row r="15" ht="15" customHeight="1" spans="1:9">
      <c r="A15" s="25"/>
      <c r="B15" s="42" t="s">
        <v>116</v>
      </c>
      <c r="C15" s="43"/>
      <c r="D15" s="42" t="s">
        <v>118</v>
      </c>
      <c r="E15" s="87"/>
      <c r="F15" s="89"/>
      <c r="G15" s="43"/>
      <c r="H15" s="43"/>
      <c r="I15" s="35"/>
    </row>
    <row r="16" ht="15" customHeight="1" spans="1:9">
      <c r="A16" s="25"/>
      <c r="B16" s="42" t="s">
        <v>116</v>
      </c>
      <c r="C16" s="43"/>
      <c r="D16" s="42" t="s">
        <v>119</v>
      </c>
      <c r="E16" s="87">
        <f>SUM(F16:I16)</f>
        <v>69.77376</v>
      </c>
      <c r="F16" s="89">
        <f>697737.6/10000</f>
        <v>69.77376</v>
      </c>
      <c r="G16" s="43"/>
      <c r="H16" s="43"/>
      <c r="I16" s="35"/>
    </row>
    <row r="17" ht="15" customHeight="1" spans="1:9">
      <c r="A17" s="25"/>
      <c r="B17" s="42" t="s">
        <v>116</v>
      </c>
      <c r="C17" s="43"/>
      <c r="D17" s="42" t="s">
        <v>120</v>
      </c>
      <c r="E17" s="87"/>
      <c r="F17" s="89"/>
      <c r="G17" s="43"/>
      <c r="H17" s="43"/>
      <c r="I17" s="35"/>
    </row>
    <row r="18" ht="15" customHeight="1" spans="1:9">
      <c r="A18" s="25"/>
      <c r="B18" s="42" t="s">
        <v>116</v>
      </c>
      <c r="C18" s="43"/>
      <c r="D18" s="42" t="s">
        <v>121</v>
      </c>
      <c r="E18" s="87"/>
      <c r="F18" s="89"/>
      <c r="G18" s="43"/>
      <c r="H18" s="43"/>
      <c r="I18" s="35"/>
    </row>
    <row r="19" ht="15" customHeight="1" spans="1:9">
      <c r="A19" s="25"/>
      <c r="B19" s="42" t="s">
        <v>116</v>
      </c>
      <c r="C19" s="43"/>
      <c r="D19" s="42" t="s">
        <v>122</v>
      </c>
      <c r="E19" s="87">
        <f>SUM(F19:I19)</f>
        <v>1896.108687</v>
      </c>
      <c r="F19" s="89">
        <f>18961086.87/10000</f>
        <v>1896.108687</v>
      </c>
      <c r="G19" s="43"/>
      <c r="H19" s="43"/>
      <c r="I19" s="35"/>
    </row>
    <row r="20" ht="15" customHeight="1" spans="1:9">
      <c r="A20" s="25"/>
      <c r="B20" s="42" t="s">
        <v>116</v>
      </c>
      <c r="C20" s="43"/>
      <c r="D20" s="42" t="s">
        <v>123</v>
      </c>
      <c r="E20" s="87"/>
      <c r="F20" s="89"/>
      <c r="G20" s="43"/>
      <c r="H20" s="43"/>
      <c r="I20" s="35"/>
    </row>
    <row r="21" ht="15" customHeight="1" spans="1:9">
      <c r="A21" s="25"/>
      <c r="B21" s="42" t="s">
        <v>116</v>
      </c>
      <c r="C21" s="43"/>
      <c r="D21" s="42" t="s">
        <v>124</v>
      </c>
      <c r="E21" s="87"/>
      <c r="F21" s="89"/>
      <c r="G21" s="43"/>
      <c r="H21" s="43"/>
      <c r="I21" s="35"/>
    </row>
    <row r="22" ht="15" customHeight="1" spans="1:9">
      <c r="A22" s="25"/>
      <c r="B22" s="42" t="s">
        <v>116</v>
      </c>
      <c r="C22" s="43"/>
      <c r="D22" s="42" t="s">
        <v>125</v>
      </c>
      <c r="E22" s="87"/>
      <c r="F22" s="89"/>
      <c r="G22" s="43"/>
      <c r="H22" s="43"/>
      <c r="I22" s="35"/>
    </row>
    <row r="23" ht="15" customHeight="1" spans="1:9">
      <c r="A23" s="25"/>
      <c r="B23" s="42" t="s">
        <v>116</v>
      </c>
      <c r="C23" s="43"/>
      <c r="D23" s="42" t="s">
        <v>126</v>
      </c>
      <c r="E23" s="87"/>
      <c r="F23" s="89"/>
      <c r="G23" s="43"/>
      <c r="H23" s="43"/>
      <c r="I23" s="35"/>
    </row>
    <row r="24" ht="15" customHeight="1" spans="1:9">
      <c r="A24" s="25"/>
      <c r="B24" s="42" t="s">
        <v>116</v>
      </c>
      <c r="C24" s="43"/>
      <c r="D24" s="42" t="s">
        <v>127</v>
      </c>
      <c r="E24" s="87"/>
      <c r="F24" s="89"/>
      <c r="G24" s="43"/>
      <c r="H24" s="43"/>
      <c r="I24" s="35"/>
    </row>
    <row r="25" ht="15" customHeight="1" spans="1:9">
      <c r="A25" s="25"/>
      <c r="B25" s="42" t="s">
        <v>116</v>
      </c>
      <c r="C25" s="43"/>
      <c r="D25" s="42" t="s">
        <v>128</v>
      </c>
      <c r="E25" s="87"/>
      <c r="F25" s="89"/>
      <c r="G25" s="43"/>
      <c r="H25" s="43"/>
      <c r="I25" s="35"/>
    </row>
    <row r="26" ht="15" customHeight="1" spans="1:9">
      <c r="A26" s="25"/>
      <c r="B26" s="42" t="s">
        <v>116</v>
      </c>
      <c r="C26" s="43"/>
      <c r="D26" s="42" t="s">
        <v>129</v>
      </c>
      <c r="E26" s="87">
        <f>SUM(F26:I26)</f>
        <v>111.798144</v>
      </c>
      <c r="F26" s="89">
        <f>1117981.44/10000</f>
        <v>111.798144</v>
      </c>
      <c r="G26" s="43"/>
      <c r="H26" s="43"/>
      <c r="I26" s="35"/>
    </row>
    <row r="27" ht="15" customHeight="1" spans="1:9">
      <c r="A27" s="25"/>
      <c r="B27" s="42" t="s">
        <v>116</v>
      </c>
      <c r="C27" s="43"/>
      <c r="D27" s="42" t="s">
        <v>130</v>
      </c>
      <c r="E27" s="43"/>
      <c r="F27" s="43"/>
      <c r="G27" s="43"/>
      <c r="H27" s="43"/>
      <c r="I27" s="35"/>
    </row>
    <row r="28" ht="15" customHeight="1" spans="1:9">
      <c r="A28" s="25"/>
      <c r="B28" s="42" t="s">
        <v>116</v>
      </c>
      <c r="C28" s="43"/>
      <c r="D28" s="42" t="s">
        <v>131</v>
      </c>
      <c r="E28" s="43"/>
      <c r="F28" s="43"/>
      <c r="G28" s="43"/>
      <c r="H28" s="43"/>
      <c r="I28" s="35"/>
    </row>
    <row r="29" ht="15" customHeight="1" spans="1:9">
      <c r="A29" s="25"/>
      <c r="B29" s="42" t="s">
        <v>116</v>
      </c>
      <c r="C29" s="43"/>
      <c r="D29" s="42" t="s">
        <v>132</v>
      </c>
      <c r="E29" s="43"/>
      <c r="F29" s="43"/>
      <c r="G29" s="43"/>
      <c r="H29" s="43"/>
      <c r="I29" s="35"/>
    </row>
    <row r="30" ht="15" customHeight="1" spans="1:9">
      <c r="A30" s="25"/>
      <c r="B30" s="42" t="s">
        <v>116</v>
      </c>
      <c r="C30" s="43"/>
      <c r="D30" s="42" t="s">
        <v>133</v>
      </c>
      <c r="E30" s="43"/>
      <c r="F30" s="43"/>
      <c r="G30" s="43"/>
      <c r="H30" s="43"/>
      <c r="I30" s="35"/>
    </row>
    <row r="31" ht="15" customHeight="1" spans="1:9">
      <c r="A31" s="25"/>
      <c r="B31" s="42" t="s">
        <v>116</v>
      </c>
      <c r="C31" s="43"/>
      <c r="D31" s="42" t="s">
        <v>134</v>
      </c>
      <c r="E31" s="43"/>
      <c r="F31" s="43"/>
      <c r="G31" s="43"/>
      <c r="H31" s="43"/>
      <c r="I31" s="35"/>
    </row>
    <row r="32" ht="15" customHeight="1" spans="1:9">
      <c r="A32" s="25"/>
      <c r="B32" s="42" t="s">
        <v>116</v>
      </c>
      <c r="C32" s="43"/>
      <c r="D32" s="42" t="s">
        <v>135</v>
      </c>
      <c r="E32" s="43"/>
      <c r="F32" s="43"/>
      <c r="G32" s="43"/>
      <c r="H32" s="43"/>
      <c r="I32" s="35"/>
    </row>
    <row r="33" ht="15" customHeight="1" spans="1:9">
      <c r="A33" s="25"/>
      <c r="B33" s="42" t="s">
        <v>116</v>
      </c>
      <c r="C33" s="43"/>
      <c r="D33" s="42" t="s">
        <v>136</v>
      </c>
      <c r="E33" s="43"/>
      <c r="F33" s="43"/>
      <c r="G33" s="43"/>
      <c r="H33" s="43"/>
      <c r="I33" s="35"/>
    </row>
    <row r="34" ht="9.75" customHeight="1" spans="1:9">
      <c r="A34" s="90"/>
      <c r="B34" s="90"/>
      <c r="C34" s="90"/>
      <c r="D34" s="18"/>
      <c r="E34" s="90"/>
      <c r="F34" s="90"/>
      <c r="G34" s="90"/>
      <c r="H34" s="90"/>
      <c r="I34" s="93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topLeftCell="B1" workbookViewId="0">
      <pane ySplit="6" topLeftCell="A7" activePane="bottomLeft" state="frozen"/>
      <selection/>
      <selection pane="bottomLeft" activeCell="G14" sqref="G14"/>
    </sheetView>
  </sheetViews>
  <sheetFormatPr defaultColWidth="10" defaultRowHeight="13.5"/>
  <cols>
    <col min="1" max="1" width="1.53333333333333" style="62" customWidth="1"/>
    <col min="2" max="3" width="6.15833333333333" style="62" customWidth="1"/>
    <col min="4" max="4" width="19.125" style="62" customWidth="1"/>
    <col min="5" max="8" width="10.375" style="62" customWidth="1"/>
    <col min="9" max="9" width="8.125" style="62" customWidth="1"/>
    <col min="10" max="25" width="5.75" style="62" customWidth="1"/>
    <col min="26" max="26" width="8.375" style="62" customWidth="1"/>
    <col min="27" max="27" width="7.75" style="62" customWidth="1"/>
    <col min="28" max="28" width="7.625" style="62" customWidth="1"/>
    <col min="29" max="29" width="7.125" style="62" customWidth="1"/>
    <col min="30" max="38" width="5.75" style="62" customWidth="1"/>
    <col min="39" max="39" width="1.53333333333333" style="62" customWidth="1"/>
    <col min="40" max="41" width="9.76666666666667" style="62" customWidth="1"/>
    <col min="42" max="16384" width="10" style="62"/>
  </cols>
  <sheetData>
    <row r="1" ht="25" customHeight="1" spans="1:39">
      <c r="A1" s="63"/>
      <c r="B1" s="2"/>
      <c r="C1" s="2"/>
      <c r="D1" s="63"/>
      <c r="E1" s="63"/>
      <c r="F1" s="63"/>
      <c r="G1" s="19"/>
      <c r="H1" s="64"/>
      <c r="I1" s="64"/>
      <c r="J1" s="19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74" t="s">
        <v>137</v>
      </c>
      <c r="AM1" s="59"/>
    </row>
    <row r="2" ht="22.8" customHeight="1" spans="1:39">
      <c r="A2" s="19"/>
      <c r="B2" s="65" t="s">
        <v>138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75"/>
      <c r="AM2" s="59"/>
    </row>
    <row r="3" ht="19.55" customHeight="1" spans="1:39">
      <c r="A3" s="67"/>
      <c r="B3" s="68" t="str">
        <f>'2'!B3</f>
        <v>单位：开江宝石桥水库管理处</v>
      </c>
      <c r="C3" s="69"/>
      <c r="D3" s="69"/>
      <c r="F3" s="67"/>
      <c r="G3" s="15"/>
      <c r="H3" s="70"/>
      <c r="I3" s="70"/>
      <c r="J3" s="67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6" t="s">
        <v>7</v>
      </c>
      <c r="AK3" s="77"/>
      <c r="AL3" s="78"/>
      <c r="AM3" s="59"/>
    </row>
    <row r="4" ht="24.4" customHeight="1" spans="1:39">
      <c r="A4" s="27"/>
      <c r="B4" s="41"/>
      <c r="C4" s="41"/>
      <c r="D4" s="41"/>
      <c r="E4" s="41" t="s">
        <v>139</v>
      </c>
      <c r="F4" s="41" t="s">
        <v>140</v>
      </c>
      <c r="G4" s="41"/>
      <c r="H4" s="41"/>
      <c r="I4" s="41"/>
      <c r="J4" s="41"/>
      <c r="K4" s="41"/>
      <c r="L4" s="41"/>
      <c r="M4" s="41"/>
      <c r="N4" s="41"/>
      <c r="O4" s="41"/>
      <c r="P4" s="41" t="s">
        <v>141</v>
      </c>
      <c r="Q4" s="41"/>
      <c r="R4" s="41"/>
      <c r="S4" s="41"/>
      <c r="T4" s="41"/>
      <c r="U4" s="41"/>
      <c r="V4" s="41"/>
      <c r="W4" s="41"/>
      <c r="X4" s="41"/>
      <c r="Y4" s="41"/>
      <c r="Z4" s="41" t="s">
        <v>142</v>
      </c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59"/>
    </row>
    <row r="5" ht="30" customHeight="1" spans="1:39">
      <c r="A5" s="27"/>
      <c r="B5" s="41" t="s">
        <v>77</v>
      </c>
      <c r="C5" s="41"/>
      <c r="D5" s="41" t="s">
        <v>78</v>
      </c>
      <c r="E5" s="41"/>
      <c r="F5" s="41" t="s">
        <v>60</v>
      </c>
      <c r="G5" s="41" t="s">
        <v>143</v>
      </c>
      <c r="H5" s="41"/>
      <c r="I5" s="41"/>
      <c r="J5" s="41" t="s">
        <v>144</v>
      </c>
      <c r="K5" s="41"/>
      <c r="L5" s="41"/>
      <c r="M5" s="41" t="s">
        <v>145</v>
      </c>
      <c r="N5" s="41"/>
      <c r="O5" s="41"/>
      <c r="P5" s="41" t="s">
        <v>60</v>
      </c>
      <c r="Q5" s="41" t="s">
        <v>143</v>
      </c>
      <c r="R5" s="41"/>
      <c r="S5" s="41"/>
      <c r="T5" s="41" t="s">
        <v>144</v>
      </c>
      <c r="U5" s="41"/>
      <c r="V5" s="41"/>
      <c r="W5" s="41" t="s">
        <v>145</v>
      </c>
      <c r="X5" s="41"/>
      <c r="Y5" s="41"/>
      <c r="Z5" s="41" t="s">
        <v>60</v>
      </c>
      <c r="AA5" s="41" t="s">
        <v>143</v>
      </c>
      <c r="AB5" s="41"/>
      <c r="AC5" s="41"/>
      <c r="AD5" s="41" t="s">
        <v>144</v>
      </c>
      <c r="AE5" s="41"/>
      <c r="AF5" s="41"/>
      <c r="AG5" s="41" t="s">
        <v>145</v>
      </c>
      <c r="AH5" s="41"/>
      <c r="AI5" s="41"/>
      <c r="AJ5" s="41" t="s">
        <v>146</v>
      </c>
      <c r="AK5" s="41"/>
      <c r="AL5" s="41"/>
      <c r="AM5" s="59"/>
    </row>
    <row r="6" ht="30" customHeight="1" spans="1:39">
      <c r="A6" s="18"/>
      <c r="B6" s="41" t="s">
        <v>79</v>
      </c>
      <c r="C6" s="41" t="s">
        <v>80</v>
      </c>
      <c r="D6" s="41"/>
      <c r="E6" s="41"/>
      <c r="F6" s="41"/>
      <c r="G6" s="41" t="s">
        <v>147</v>
      </c>
      <c r="H6" s="41" t="s">
        <v>73</v>
      </c>
      <c r="I6" s="41" t="s">
        <v>74</v>
      </c>
      <c r="J6" s="41" t="s">
        <v>147</v>
      </c>
      <c r="K6" s="41" t="s">
        <v>73</v>
      </c>
      <c r="L6" s="41" t="s">
        <v>74</v>
      </c>
      <c r="M6" s="41" t="s">
        <v>147</v>
      </c>
      <c r="N6" s="41" t="s">
        <v>73</v>
      </c>
      <c r="O6" s="41" t="s">
        <v>74</v>
      </c>
      <c r="P6" s="41"/>
      <c r="Q6" s="41" t="s">
        <v>147</v>
      </c>
      <c r="R6" s="41" t="s">
        <v>73</v>
      </c>
      <c r="S6" s="41" t="s">
        <v>74</v>
      </c>
      <c r="T6" s="41" t="s">
        <v>147</v>
      </c>
      <c r="U6" s="41" t="s">
        <v>73</v>
      </c>
      <c r="V6" s="41" t="s">
        <v>74</v>
      </c>
      <c r="W6" s="41" t="s">
        <v>147</v>
      </c>
      <c r="X6" s="41" t="s">
        <v>73</v>
      </c>
      <c r="Y6" s="41" t="s">
        <v>74</v>
      </c>
      <c r="Z6" s="41"/>
      <c r="AA6" s="41" t="s">
        <v>147</v>
      </c>
      <c r="AB6" s="41" t="s">
        <v>73</v>
      </c>
      <c r="AC6" s="41" t="s">
        <v>74</v>
      </c>
      <c r="AD6" s="41" t="s">
        <v>147</v>
      </c>
      <c r="AE6" s="41" t="s">
        <v>73</v>
      </c>
      <c r="AF6" s="41" t="s">
        <v>74</v>
      </c>
      <c r="AG6" s="41" t="s">
        <v>147</v>
      </c>
      <c r="AH6" s="41" t="s">
        <v>73</v>
      </c>
      <c r="AI6" s="41" t="s">
        <v>74</v>
      </c>
      <c r="AJ6" s="41" t="s">
        <v>147</v>
      </c>
      <c r="AK6" s="41" t="s">
        <v>73</v>
      </c>
      <c r="AL6" s="41" t="s">
        <v>74</v>
      </c>
      <c r="AM6" s="59"/>
    </row>
    <row r="7" ht="27" customHeight="1" spans="1:39">
      <c r="A7" s="27"/>
      <c r="B7" s="41"/>
      <c r="C7" s="41"/>
      <c r="D7" s="41" t="s">
        <v>82</v>
      </c>
      <c r="E7" s="71">
        <f t="shared" ref="E7:E12" si="0">F7+AA7</f>
        <v>2268.178285</v>
      </c>
      <c r="F7" s="71">
        <f t="shared" ref="F7:F12" si="1">G7</f>
        <v>1392.491398</v>
      </c>
      <c r="G7" s="29">
        <f t="shared" ref="G7:I7" si="2">SUM(G8:G12)</f>
        <v>1392.491398</v>
      </c>
      <c r="H7" s="29">
        <f t="shared" si="2"/>
        <v>1392.491398</v>
      </c>
      <c r="I7" s="29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>
        <f>AA7</f>
        <v>875.686887</v>
      </c>
      <c r="AA7" s="71">
        <f t="shared" ref="AA7:AC7" si="3">SUM(AA8:AA12)</f>
        <v>875.686887</v>
      </c>
      <c r="AB7" s="29">
        <f t="shared" si="3"/>
        <v>34.9842</v>
      </c>
      <c r="AC7" s="29">
        <f t="shared" si="3"/>
        <v>840.702687</v>
      </c>
      <c r="AD7" s="71"/>
      <c r="AE7" s="61"/>
      <c r="AF7" s="71"/>
      <c r="AG7" s="71"/>
      <c r="AH7" s="71"/>
      <c r="AI7" s="71"/>
      <c r="AJ7" s="71"/>
      <c r="AK7" s="71"/>
      <c r="AL7" s="71"/>
      <c r="AM7" s="59"/>
    </row>
    <row r="8" ht="30" customHeight="1" spans="1:39">
      <c r="A8" s="18"/>
      <c r="B8" s="72" t="s">
        <v>83</v>
      </c>
      <c r="C8" s="72" t="s">
        <v>84</v>
      </c>
      <c r="D8" s="73" t="s">
        <v>85</v>
      </c>
      <c r="E8" s="71">
        <f t="shared" si="0"/>
        <v>149.064192</v>
      </c>
      <c r="F8" s="71">
        <f t="shared" si="1"/>
        <v>149.064192</v>
      </c>
      <c r="G8" s="29">
        <f t="shared" ref="G8:G12" si="4">SUM(H8:K8)</f>
        <v>149.064192</v>
      </c>
      <c r="H8" s="60">
        <f>1490641.92/10000</f>
        <v>149.064192</v>
      </c>
      <c r="I8" s="6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71"/>
      <c r="AA8" s="71"/>
      <c r="AB8" s="41"/>
      <c r="AC8" s="41"/>
      <c r="AD8" s="41"/>
      <c r="AE8" s="61"/>
      <c r="AF8" s="41"/>
      <c r="AG8" s="41"/>
      <c r="AH8" s="41"/>
      <c r="AI8" s="41"/>
      <c r="AJ8" s="41"/>
      <c r="AK8" s="41"/>
      <c r="AL8" s="41"/>
      <c r="AM8" s="59"/>
    </row>
    <row r="9" ht="30" customHeight="1" spans="1:39">
      <c r="A9" s="18"/>
      <c r="B9" s="72" t="s">
        <v>83</v>
      </c>
      <c r="C9" s="72" t="s">
        <v>86</v>
      </c>
      <c r="D9" s="73" t="s">
        <v>87</v>
      </c>
      <c r="E9" s="71">
        <f t="shared" si="0"/>
        <v>41.433502</v>
      </c>
      <c r="F9" s="71">
        <f t="shared" si="1"/>
        <v>17.759302</v>
      </c>
      <c r="G9" s="29">
        <f t="shared" si="4"/>
        <v>17.759302</v>
      </c>
      <c r="H9" s="60">
        <f>414335.02/10000-AB9</f>
        <v>17.759302</v>
      </c>
      <c r="I9" s="6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71">
        <f>AA9</f>
        <v>23.6742</v>
      </c>
      <c r="AA9" s="71">
        <f>SUM(AB9:AC9)</f>
        <v>23.6742</v>
      </c>
      <c r="AB9" s="61">
        <f>236742/10000</f>
        <v>23.6742</v>
      </c>
      <c r="AC9" s="41"/>
      <c r="AD9" s="41"/>
      <c r="AE9" s="60"/>
      <c r="AF9" s="41"/>
      <c r="AG9" s="41"/>
      <c r="AH9" s="41"/>
      <c r="AI9" s="41"/>
      <c r="AJ9" s="41"/>
      <c r="AK9" s="41"/>
      <c r="AL9" s="41"/>
      <c r="AM9" s="59"/>
    </row>
    <row r="10" ht="30" customHeight="1" spans="1:39">
      <c r="A10" s="18"/>
      <c r="B10" s="72" t="s">
        <v>88</v>
      </c>
      <c r="C10" s="72" t="s">
        <v>89</v>
      </c>
      <c r="D10" s="73" t="s">
        <v>91</v>
      </c>
      <c r="E10" s="71">
        <f t="shared" si="0"/>
        <v>69.77376</v>
      </c>
      <c r="F10" s="71">
        <f t="shared" si="1"/>
        <v>69.77376</v>
      </c>
      <c r="G10" s="29">
        <f t="shared" si="4"/>
        <v>69.77376</v>
      </c>
      <c r="H10" s="60">
        <f>697737.6/10000</f>
        <v>69.77376</v>
      </c>
      <c r="I10" s="6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71"/>
      <c r="AA10" s="7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59"/>
    </row>
    <row r="11" ht="30" customHeight="1" spans="1:39">
      <c r="A11" s="18"/>
      <c r="B11" s="72" t="s">
        <v>92</v>
      </c>
      <c r="C11" s="72" t="s">
        <v>93</v>
      </c>
      <c r="D11" s="73" t="s">
        <v>94</v>
      </c>
      <c r="E11" s="71">
        <f t="shared" si="0"/>
        <v>1896.108687</v>
      </c>
      <c r="F11" s="71">
        <f t="shared" si="1"/>
        <v>1044.096</v>
      </c>
      <c r="G11" s="29">
        <f t="shared" si="4"/>
        <v>1044.096</v>
      </c>
      <c r="H11" s="60">
        <f>10554060/10000-AB11</f>
        <v>1044.096</v>
      </c>
      <c r="I11" s="60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71">
        <f>AA11</f>
        <v>852.012687</v>
      </c>
      <c r="AA11" s="71">
        <f>SUM(AB11:AC11)</f>
        <v>852.012687</v>
      </c>
      <c r="AB11" s="60">
        <v>11.31</v>
      </c>
      <c r="AC11" s="60">
        <f>8407026.87/10000</f>
        <v>840.702687</v>
      </c>
      <c r="AD11" s="41"/>
      <c r="AE11" s="41"/>
      <c r="AF11" s="41"/>
      <c r="AG11" s="41"/>
      <c r="AH11" s="41"/>
      <c r="AI11" s="41"/>
      <c r="AJ11" s="41"/>
      <c r="AK11" s="41"/>
      <c r="AL11" s="41"/>
      <c r="AM11" s="59"/>
    </row>
    <row r="12" ht="30" customHeight="1" spans="1:39">
      <c r="A12" s="18"/>
      <c r="B12" s="72" t="s">
        <v>95</v>
      </c>
      <c r="C12" s="72" t="s">
        <v>90</v>
      </c>
      <c r="D12" s="73" t="s">
        <v>97</v>
      </c>
      <c r="E12" s="71">
        <f t="shared" si="0"/>
        <v>111.798144</v>
      </c>
      <c r="F12" s="71">
        <f t="shared" si="1"/>
        <v>111.798144</v>
      </c>
      <c r="G12" s="29">
        <f t="shared" si="4"/>
        <v>111.798144</v>
      </c>
      <c r="H12" s="60">
        <f>1117981.44/10000</f>
        <v>111.798144</v>
      </c>
      <c r="I12" s="6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59"/>
    </row>
    <row r="13" ht="30" customHeight="1" spans="1:39">
      <c r="A13" s="18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59"/>
    </row>
    <row r="14" ht="30" customHeight="1" spans="1:39">
      <c r="A14" s="18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59"/>
    </row>
    <row r="15" ht="30" customHeight="1" spans="1:39">
      <c r="A15" s="18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59"/>
    </row>
    <row r="16" ht="30" customHeight="1" spans="1:39">
      <c r="A16" s="18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59"/>
    </row>
    <row r="17" ht="30" customHeight="1" spans="1:39">
      <c r="A17" s="18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59"/>
    </row>
    <row r="18" ht="30" customHeight="1" spans="1:39">
      <c r="A18" s="18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59"/>
    </row>
    <row r="19" ht="30" customHeight="1" spans="1:39">
      <c r="A19" s="18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59"/>
    </row>
    <row r="20" ht="30" customHeight="1" spans="1:39">
      <c r="A20" s="18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59"/>
    </row>
    <row r="21" ht="30" customHeight="1" spans="1:39">
      <c r="A21" s="18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59"/>
    </row>
    <row r="22" ht="30" customHeight="1" spans="1:39">
      <c r="A22" s="18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59"/>
    </row>
    <row r="23" ht="30" customHeight="1" spans="1:39">
      <c r="A23" s="18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59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H9" sqref="H9:H11"/>
    </sheetView>
  </sheetViews>
  <sheetFormatPr defaultColWidth="10" defaultRowHeight="13.5"/>
  <cols>
    <col min="1" max="1" width="1.53333333333333" style="16" customWidth="1"/>
    <col min="2" max="4" width="6.625" style="16" customWidth="1"/>
    <col min="5" max="5" width="45.125" style="16" customWidth="1"/>
    <col min="6" max="8" width="20.625" style="16" customWidth="1"/>
    <col min="9" max="9" width="1.53333333333333" style="16" customWidth="1"/>
    <col min="10" max="11" width="9.76666666666667" style="16" customWidth="1"/>
    <col min="12" max="16384" width="10" style="16"/>
  </cols>
  <sheetData>
    <row r="1" ht="25" customHeight="1" spans="1:9">
      <c r="A1" s="17"/>
      <c r="B1" s="2"/>
      <c r="C1" s="20"/>
      <c r="D1" s="20"/>
      <c r="E1" s="20"/>
      <c r="F1" s="20" t="s">
        <v>148</v>
      </c>
      <c r="G1" s="20"/>
      <c r="H1" s="20"/>
      <c r="I1" s="25"/>
    </row>
    <row r="2" ht="22.8" customHeight="1" spans="1:8">
      <c r="A2" s="17"/>
      <c r="B2" s="21" t="s">
        <v>149</v>
      </c>
      <c r="C2" s="21"/>
      <c r="D2" s="21"/>
      <c r="E2" s="21"/>
      <c r="F2" s="21"/>
      <c r="G2" s="21"/>
      <c r="H2" s="21"/>
    </row>
    <row r="3" ht="19.55" customHeight="1" spans="1:9">
      <c r="A3" s="22"/>
      <c r="B3" s="23" t="str">
        <f>'2-1'!B3</f>
        <v>单位：开江宝石桥水库管理处</v>
      </c>
      <c r="C3" s="23"/>
      <c r="D3" s="23"/>
      <c r="E3" s="23"/>
      <c r="F3" s="22"/>
      <c r="H3" s="44" t="s">
        <v>7</v>
      </c>
      <c r="I3" s="33"/>
    </row>
    <row r="4" ht="24.4" customHeight="1" spans="1:9">
      <c r="A4" s="28"/>
      <c r="B4" s="26" t="s">
        <v>10</v>
      </c>
      <c r="C4" s="26"/>
      <c r="D4" s="26"/>
      <c r="E4" s="26"/>
      <c r="F4" s="26" t="s">
        <v>60</v>
      </c>
      <c r="G4" s="41" t="s">
        <v>150</v>
      </c>
      <c r="H4" s="41" t="s">
        <v>142</v>
      </c>
      <c r="I4" s="35"/>
    </row>
    <row r="5" ht="24.4" customHeight="1" spans="1:9">
      <c r="A5" s="28"/>
      <c r="B5" s="26" t="s">
        <v>77</v>
      </c>
      <c r="C5" s="26"/>
      <c r="D5" s="26"/>
      <c r="E5" s="26" t="s">
        <v>78</v>
      </c>
      <c r="F5" s="26"/>
      <c r="G5" s="41"/>
      <c r="H5" s="41"/>
      <c r="I5" s="35"/>
    </row>
    <row r="6" ht="24.4" customHeight="1" spans="1:9">
      <c r="A6" s="27"/>
      <c r="B6" s="26" t="s">
        <v>79</v>
      </c>
      <c r="C6" s="26" t="s">
        <v>80</v>
      </c>
      <c r="D6" s="26" t="s">
        <v>81</v>
      </c>
      <c r="E6" s="26"/>
      <c r="F6" s="26"/>
      <c r="G6" s="41"/>
      <c r="H6" s="41"/>
      <c r="I6" s="35"/>
    </row>
    <row r="7" ht="27" customHeight="1" spans="1:9">
      <c r="A7" s="28"/>
      <c r="B7" s="26"/>
      <c r="C7" s="26"/>
      <c r="D7" s="26"/>
      <c r="E7" s="26" t="s">
        <v>82</v>
      </c>
      <c r="F7" s="29">
        <f>SUM(F8:F12)</f>
        <v>2268.178285</v>
      </c>
      <c r="G7" s="29">
        <f>SUM(G8:G12)</f>
        <v>1392.491398</v>
      </c>
      <c r="H7" s="29">
        <f>SUM(H8:H12)</f>
        <v>875.686887</v>
      </c>
      <c r="I7" s="36"/>
    </row>
    <row r="8" ht="27" customHeight="1" spans="1:9">
      <c r="A8" s="28"/>
      <c r="B8" s="26" t="s">
        <v>83</v>
      </c>
      <c r="C8" s="26" t="s">
        <v>84</v>
      </c>
      <c r="D8" s="26" t="s">
        <v>84</v>
      </c>
      <c r="E8" s="45" t="s">
        <v>85</v>
      </c>
      <c r="F8" s="29">
        <f>SUM(G8:H8)</f>
        <v>149.064192</v>
      </c>
      <c r="G8" s="60">
        <f>1490641.92/10000</f>
        <v>149.064192</v>
      </c>
      <c r="H8" s="61"/>
      <c r="I8" s="36"/>
    </row>
    <row r="9" ht="27" customHeight="1" spans="1:9">
      <c r="A9" s="28"/>
      <c r="B9" s="26" t="s">
        <v>83</v>
      </c>
      <c r="C9" s="26" t="s">
        <v>86</v>
      </c>
      <c r="D9" s="26" t="s">
        <v>86</v>
      </c>
      <c r="E9" s="45" t="s">
        <v>87</v>
      </c>
      <c r="F9" s="29">
        <f>SUM(G9:H9)</f>
        <v>41.433502</v>
      </c>
      <c r="G9" s="60">
        <f>177593.02/10000</f>
        <v>17.759302</v>
      </c>
      <c r="H9" s="61">
        <f>236742/10000</f>
        <v>23.6742</v>
      </c>
      <c r="I9" s="36"/>
    </row>
    <row r="10" ht="27" customHeight="1" spans="1:9">
      <c r="A10" s="28"/>
      <c r="B10" s="26" t="s">
        <v>88</v>
      </c>
      <c r="C10" s="26" t="s">
        <v>89</v>
      </c>
      <c r="D10" s="26" t="s">
        <v>90</v>
      </c>
      <c r="E10" s="45" t="s">
        <v>91</v>
      </c>
      <c r="F10" s="29">
        <f>SUM(G10:H10)</f>
        <v>69.77376</v>
      </c>
      <c r="G10" s="60">
        <f>697737.6/10000</f>
        <v>69.77376</v>
      </c>
      <c r="H10" s="61"/>
      <c r="I10" s="36"/>
    </row>
    <row r="11" ht="27" customHeight="1" spans="1:9">
      <c r="A11" s="28"/>
      <c r="B11" s="26" t="s">
        <v>92</v>
      </c>
      <c r="C11" s="26" t="s">
        <v>93</v>
      </c>
      <c r="D11" s="26" t="s">
        <v>86</v>
      </c>
      <c r="E11" s="45" t="s">
        <v>94</v>
      </c>
      <c r="F11" s="29">
        <f>SUM(G11:H11)</f>
        <v>1896.108687</v>
      </c>
      <c r="G11" s="60">
        <f>10440960/10000</f>
        <v>1044.096</v>
      </c>
      <c r="H11" s="60">
        <f>8520126.87/10000</f>
        <v>852.012687</v>
      </c>
      <c r="I11" s="36"/>
    </row>
    <row r="12" ht="27" customHeight="1" spans="1:9">
      <c r="A12" s="28"/>
      <c r="B12" s="26" t="s">
        <v>95</v>
      </c>
      <c r="C12" s="26" t="s">
        <v>90</v>
      </c>
      <c r="D12" s="26" t="s">
        <v>96</v>
      </c>
      <c r="E12" s="45" t="s">
        <v>97</v>
      </c>
      <c r="F12" s="29">
        <f>SUM(G12:H12)</f>
        <v>111.798144</v>
      </c>
      <c r="G12" s="60">
        <f>1117981.44/10000</f>
        <v>111.798144</v>
      </c>
      <c r="H12" s="61"/>
      <c r="I12" s="36"/>
    </row>
    <row r="13" ht="27" customHeight="1" spans="1:9">
      <c r="A13" s="28"/>
      <c r="B13" s="26"/>
      <c r="C13" s="26"/>
      <c r="D13" s="26"/>
      <c r="E13" s="26"/>
      <c r="F13" s="29"/>
      <c r="G13" s="29"/>
      <c r="H13" s="29"/>
      <c r="I13" s="36"/>
    </row>
    <row r="14" ht="27" customHeight="1" spans="1:9">
      <c r="A14" s="28"/>
      <c r="B14" s="26"/>
      <c r="C14" s="26"/>
      <c r="D14" s="26"/>
      <c r="E14" s="26"/>
      <c r="F14" s="29"/>
      <c r="G14" s="29"/>
      <c r="H14" s="29"/>
      <c r="I14" s="36"/>
    </row>
    <row r="15" ht="27" customHeight="1" spans="1:9">
      <c r="A15" s="28"/>
      <c r="B15" s="26"/>
      <c r="C15" s="26"/>
      <c r="D15" s="26"/>
      <c r="E15" s="26"/>
      <c r="F15" s="29"/>
      <c r="G15" s="29"/>
      <c r="H15" s="29"/>
      <c r="I15" s="3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36.875" customWidth="1"/>
    <col min="5" max="7" width="18.625" customWidth="1"/>
    <col min="8" max="8" width="1.53333333333333" customWidth="1"/>
    <col min="9" max="9" width="9.76666666666667" customWidth="1"/>
  </cols>
  <sheetData>
    <row r="1" ht="25" customHeight="1" spans="1:8">
      <c r="A1" s="47"/>
      <c r="B1" s="2"/>
      <c r="C1" s="2"/>
      <c r="D1" s="48"/>
      <c r="E1" s="49"/>
      <c r="F1" s="49"/>
      <c r="G1" s="50" t="s">
        <v>151</v>
      </c>
      <c r="H1" s="51"/>
    </row>
    <row r="2" ht="22.8" customHeight="1" spans="1:8">
      <c r="A2" s="49"/>
      <c r="B2" s="52" t="s">
        <v>152</v>
      </c>
      <c r="C2" s="52"/>
      <c r="D2" s="52"/>
      <c r="E2" s="52"/>
      <c r="F2" s="52"/>
      <c r="G2" s="52"/>
      <c r="H2" s="51"/>
    </row>
    <row r="3" ht="19.55" customHeight="1" spans="1:8">
      <c r="A3" s="53"/>
      <c r="B3" s="54" t="str">
        <f>'3'!B3</f>
        <v>单位：开江宝石桥水库管理处</v>
      </c>
      <c r="C3" s="54"/>
      <c r="D3" s="54"/>
      <c r="F3" s="53"/>
      <c r="G3" s="55" t="s">
        <v>7</v>
      </c>
      <c r="H3" s="51"/>
    </row>
    <row r="4" ht="24.4" customHeight="1" spans="1:8">
      <c r="A4" s="56"/>
      <c r="B4" s="26" t="s">
        <v>10</v>
      </c>
      <c r="C4" s="26"/>
      <c r="D4" s="26"/>
      <c r="E4" s="26" t="s">
        <v>73</v>
      </c>
      <c r="F4" s="26"/>
      <c r="G4" s="26"/>
      <c r="H4" s="51"/>
    </row>
    <row r="5" ht="24.4" customHeight="1" spans="1:8">
      <c r="A5" s="56"/>
      <c r="B5" s="26" t="s">
        <v>77</v>
      </c>
      <c r="C5" s="26"/>
      <c r="D5" s="26" t="s">
        <v>78</v>
      </c>
      <c r="E5" s="26" t="s">
        <v>60</v>
      </c>
      <c r="F5" s="26" t="s">
        <v>153</v>
      </c>
      <c r="G5" s="26" t="s">
        <v>154</v>
      </c>
      <c r="H5" s="51"/>
    </row>
    <row r="6" ht="24.4" customHeight="1" spans="1:8">
      <c r="A6" s="56"/>
      <c r="B6" s="26" t="s">
        <v>79</v>
      </c>
      <c r="C6" s="26" t="s">
        <v>80</v>
      </c>
      <c r="D6" s="26"/>
      <c r="E6" s="26"/>
      <c r="F6" s="26"/>
      <c r="G6" s="26"/>
      <c r="H6" s="51"/>
    </row>
    <row r="7" ht="27" customHeight="1" spans="1:8">
      <c r="A7" s="56"/>
      <c r="B7" s="26"/>
      <c r="C7" s="26"/>
      <c r="D7" s="26" t="s">
        <v>82</v>
      </c>
      <c r="E7" s="29">
        <f>SUM(E8:E32)</f>
        <v>1427.475598</v>
      </c>
      <c r="F7" s="29">
        <f>SUM(F8:F32)</f>
        <v>1305.405598</v>
      </c>
      <c r="G7" s="29">
        <f>SUM(G8:G32)</f>
        <v>122.07</v>
      </c>
      <c r="H7" s="51"/>
    </row>
    <row r="8" s="1" customFormat="1" ht="24.4" customHeight="1" spans="1:8">
      <c r="A8" s="57"/>
      <c r="B8" s="26" t="s">
        <v>155</v>
      </c>
      <c r="C8" s="26" t="s">
        <v>156</v>
      </c>
      <c r="D8" s="45" t="s">
        <v>157</v>
      </c>
      <c r="E8" s="58">
        <f>SUM(F8:G8)</f>
        <v>149.064192</v>
      </c>
      <c r="F8" s="58">
        <v>149.064192</v>
      </c>
      <c r="G8" s="58"/>
      <c r="H8" s="59"/>
    </row>
    <row r="9" s="1" customFormat="1" ht="24.4" customHeight="1" spans="1:8">
      <c r="A9" s="57"/>
      <c r="B9" s="26" t="s">
        <v>155</v>
      </c>
      <c r="C9" s="26" t="s">
        <v>158</v>
      </c>
      <c r="D9" s="45" t="s">
        <v>159</v>
      </c>
      <c r="E9" s="58">
        <f t="shared" ref="E9:E32" si="0">SUM(F9:G9)</f>
        <v>41.433502</v>
      </c>
      <c r="F9" s="58">
        <v>41.433502</v>
      </c>
      <c r="G9" s="58"/>
      <c r="H9" s="59"/>
    </row>
    <row r="10" s="1" customFormat="1" ht="24.4" customHeight="1" spans="1:8">
      <c r="A10" s="57"/>
      <c r="B10" s="26" t="s">
        <v>155</v>
      </c>
      <c r="C10" s="26" t="s">
        <v>160</v>
      </c>
      <c r="D10" s="45" t="s">
        <v>161</v>
      </c>
      <c r="E10" s="58">
        <f t="shared" si="0"/>
        <v>69.77376</v>
      </c>
      <c r="F10" s="58">
        <v>69.77376</v>
      </c>
      <c r="G10" s="58"/>
      <c r="H10" s="59"/>
    </row>
    <row r="11" s="1" customFormat="1" ht="24.4" customHeight="1" spans="1:8">
      <c r="A11" s="57"/>
      <c r="B11" s="26" t="s">
        <v>155</v>
      </c>
      <c r="C11" s="26" t="s">
        <v>96</v>
      </c>
      <c r="D11" s="45" t="s">
        <v>162</v>
      </c>
      <c r="E11" s="58">
        <f t="shared" si="0"/>
        <v>537.7416</v>
      </c>
      <c r="F11" s="58">
        <v>537.7416</v>
      </c>
      <c r="G11" s="58"/>
      <c r="H11" s="59"/>
    </row>
    <row r="12" s="1" customFormat="1" ht="24.4" customHeight="1" spans="1:8">
      <c r="A12" s="57"/>
      <c r="B12" s="26" t="s">
        <v>155</v>
      </c>
      <c r="C12" s="26" t="s">
        <v>90</v>
      </c>
      <c r="D12" s="45" t="s">
        <v>163</v>
      </c>
      <c r="E12" s="58">
        <f t="shared" si="0"/>
        <v>13.7592</v>
      </c>
      <c r="F12" s="58">
        <v>13.7592</v>
      </c>
      <c r="G12" s="58"/>
      <c r="H12" s="59"/>
    </row>
    <row r="13" s="1" customFormat="1" ht="24.4" customHeight="1" spans="1:8">
      <c r="A13" s="57"/>
      <c r="B13" s="26" t="s">
        <v>155</v>
      </c>
      <c r="C13" s="26" t="s">
        <v>164</v>
      </c>
      <c r="D13" s="45" t="s">
        <v>165</v>
      </c>
      <c r="E13" s="58">
        <f t="shared" si="0"/>
        <v>379.9464</v>
      </c>
      <c r="F13" s="58">
        <v>379.9464</v>
      </c>
      <c r="G13" s="58"/>
      <c r="H13" s="59"/>
    </row>
    <row r="14" s="1" customFormat="1" ht="24.4" customHeight="1" spans="1:8">
      <c r="A14" s="57"/>
      <c r="B14" s="26" t="s">
        <v>166</v>
      </c>
      <c r="C14" s="26" t="s">
        <v>96</v>
      </c>
      <c r="D14" s="45" t="s">
        <v>167</v>
      </c>
      <c r="E14" s="58">
        <f t="shared" si="0"/>
        <v>4.8</v>
      </c>
      <c r="F14" s="58">
        <v>0</v>
      </c>
      <c r="G14" s="58">
        <v>4.8</v>
      </c>
      <c r="H14" s="59"/>
    </row>
    <row r="15" s="1" customFormat="1" ht="24.4" customHeight="1" spans="1:8">
      <c r="A15" s="57"/>
      <c r="B15" s="26" t="s">
        <v>166</v>
      </c>
      <c r="C15" s="26" t="s">
        <v>90</v>
      </c>
      <c r="D15" s="45" t="s">
        <v>168</v>
      </c>
      <c r="E15" s="58">
        <f t="shared" si="0"/>
        <v>3.4</v>
      </c>
      <c r="F15" s="58"/>
      <c r="G15" s="58">
        <v>3.4</v>
      </c>
      <c r="H15" s="59"/>
    </row>
    <row r="16" s="1" customFormat="1" ht="24.4" customHeight="1" spans="1:8">
      <c r="A16" s="57"/>
      <c r="B16" s="26" t="s">
        <v>166</v>
      </c>
      <c r="C16" s="26" t="s">
        <v>169</v>
      </c>
      <c r="D16" s="45" t="s">
        <v>170</v>
      </c>
      <c r="E16" s="58">
        <f t="shared" si="0"/>
        <v>0.06</v>
      </c>
      <c r="F16" s="58"/>
      <c r="G16" s="58">
        <v>0.06</v>
      </c>
      <c r="H16" s="59"/>
    </row>
    <row r="17" s="1" customFormat="1" ht="24.4" customHeight="1" spans="1:8">
      <c r="A17" s="57"/>
      <c r="B17" s="26" t="s">
        <v>166</v>
      </c>
      <c r="C17" s="26" t="s">
        <v>84</v>
      </c>
      <c r="D17" s="45" t="s">
        <v>171</v>
      </c>
      <c r="E17" s="58">
        <f t="shared" si="0"/>
        <v>0.6735</v>
      </c>
      <c r="F17" s="58"/>
      <c r="G17" s="58">
        <v>0.6735</v>
      </c>
      <c r="H17" s="59"/>
    </row>
    <row r="18" s="1" customFormat="1" ht="24.4" customHeight="1" spans="1:8">
      <c r="A18" s="57"/>
      <c r="B18" s="26" t="s">
        <v>166</v>
      </c>
      <c r="C18" s="26" t="s">
        <v>172</v>
      </c>
      <c r="D18" s="45" t="s">
        <v>173</v>
      </c>
      <c r="E18" s="58">
        <f t="shared" si="0"/>
        <v>2.5</v>
      </c>
      <c r="F18" s="58"/>
      <c r="G18" s="58">
        <v>2.5</v>
      </c>
      <c r="H18" s="59"/>
    </row>
    <row r="19" s="1" customFormat="1" ht="24.4" customHeight="1" spans="1:8">
      <c r="A19" s="57"/>
      <c r="B19" s="26" t="s">
        <v>166</v>
      </c>
      <c r="C19" s="26" t="s">
        <v>164</v>
      </c>
      <c r="D19" s="45" t="s">
        <v>174</v>
      </c>
      <c r="E19" s="58">
        <f t="shared" si="0"/>
        <v>1.2</v>
      </c>
      <c r="F19" s="58"/>
      <c r="G19" s="58">
        <v>1.2</v>
      </c>
      <c r="H19" s="59"/>
    </row>
    <row r="20" s="1" customFormat="1" ht="24.4" customHeight="1" spans="1:8">
      <c r="A20" s="57"/>
      <c r="B20" s="26" t="s">
        <v>166</v>
      </c>
      <c r="C20" s="26" t="s">
        <v>89</v>
      </c>
      <c r="D20" s="45" t="s">
        <v>175</v>
      </c>
      <c r="E20" s="58">
        <f t="shared" si="0"/>
        <v>43.31</v>
      </c>
      <c r="F20" s="58"/>
      <c r="G20" s="58">
        <v>43.31</v>
      </c>
      <c r="H20" s="59"/>
    </row>
    <row r="21" s="1" customFormat="1" ht="24.4" customHeight="1" spans="1:8">
      <c r="A21" s="57"/>
      <c r="B21" s="26" t="s">
        <v>166</v>
      </c>
      <c r="C21" s="26" t="s">
        <v>176</v>
      </c>
      <c r="D21" s="45" t="s">
        <v>177</v>
      </c>
      <c r="E21" s="58">
        <f t="shared" si="0"/>
        <v>3.6</v>
      </c>
      <c r="F21" s="58"/>
      <c r="G21" s="58">
        <v>3.6</v>
      </c>
      <c r="H21" s="59"/>
    </row>
    <row r="22" s="1" customFormat="1" ht="24.4" customHeight="1" spans="1:8">
      <c r="A22" s="57"/>
      <c r="B22" s="26" t="s">
        <v>166</v>
      </c>
      <c r="C22" s="26" t="s">
        <v>178</v>
      </c>
      <c r="D22" s="45" t="s">
        <v>179</v>
      </c>
      <c r="E22" s="58">
        <f t="shared" si="0"/>
        <v>9.6565</v>
      </c>
      <c r="F22" s="58"/>
      <c r="G22" s="58">
        <v>9.6565</v>
      </c>
      <c r="H22" s="59"/>
    </row>
    <row r="23" s="1" customFormat="1" ht="24.4" customHeight="1" spans="1:8">
      <c r="A23" s="57"/>
      <c r="B23" s="26" t="s">
        <v>166</v>
      </c>
      <c r="C23" s="26" t="s">
        <v>180</v>
      </c>
      <c r="D23" s="45" t="s">
        <v>181</v>
      </c>
      <c r="E23" s="58">
        <f t="shared" si="0"/>
        <v>3.6</v>
      </c>
      <c r="F23" s="58"/>
      <c r="G23" s="58">
        <v>3.6</v>
      </c>
      <c r="H23" s="59"/>
    </row>
    <row r="24" s="1" customFormat="1" ht="24.4" customHeight="1" spans="1:8">
      <c r="A24" s="57"/>
      <c r="B24" s="26" t="s">
        <v>166</v>
      </c>
      <c r="C24" s="26" t="s">
        <v>182</v>
      </c>
      <c r="D24" s="45" t="s">
        <v>183</v>
      </c>
      <c r="E24" s="58">
        <f t="shared" si="0"/>
        <v>27.4</v>
      </c>
      <c r="F24" s="58"/>
      <c r="G24" s="58">
        <v>27.4</v>
      </c>
      <c r="H24" s="59"/>
    </row>
    <row r="25" s="1" customFormat="1" ht="24.4" customHeight="1" spans="1:8">
      <c r="A25" s="57"/>
      <c r="B25" s="26" t="s">
        <v>166</v>
      </c>
      <c r="C25" s="26" t="s">
        <v>184</v>
      </c>
      <c r="D25" s="45" t="s">
        <v>185</v>
      </c>
      <c r="E25" s="58">
        <f t="shared" si="0"/>
        <v>3</v>
      </c>
      <c r="F25" s="58"/>
      <c r="G25" s="58">
        <v>3</v>
      </c>
      <c r="H25" s="59"/>
    </row>
    <row r="26" s="1" customFormat="1" ht="24.4" customHeight="1" spans="1:8">
      <c r="A26" s="57"/>
      <c r="B26" s="26" t="s">
        <v>166</v>
      </c>
      <c r="C26" s="26" t="s">
        <v>186</v>
      </c>
      <c r="D26" s="45" t="s">
        <v>187</v>
      </c>
      <c r="E26" s="58">
        <f t="shared" si="0"/>
        <v>1.5</v>
      </c>
      <c r="F26" s="58"/>
      <c r="G26" s="58">
        <v>1.5</v>
      </c>
      <c r="H26" s="59"/>
    </row>
    <row r="27" s="1" customFormat="1" ht="24.4" customHeight="1" spans="1:8">
      <c r="A27" s="57"/>
      <c r="B27" s="26" t="s">
        <v>166</v>
      </c>
      <c r="C27" s="26" t="s">
        <v>188</v>
      </c>
      <c r="D27" s="45" t="s">
        <v>189</v>
      </c>
      <c r="E27" s="58">
        <f t="shared" si="0"/>
        <v>0.6</v>
      </c>
      <c r="F27" s="58"/>
      <c r="G27" s="58">
        <v>0.6</v>
      </c>
      <c r="H27" s="59"/>
    </row>
    <row r="28" s="1" customFormat="1" ht="24.4" customHeight="1" spans="1:8">
      <c r="A28" s="57"/>
      <c r="B28" s="26" t="s">
        <v>166</v>
      </c>
      <c r="C28" s="26" t="s">
        <v>86</v>
      </c>
      <c r="D28" s="45" t="s">
        <v>190</v>
      </c>
      <c r="E28" s="58">
        <f t="shared" si="0"/>
        <v>15.27</v>
      </c>
      <c r="F28" s="58"/>
      <c r="G28" s="58">
        <v>15.27</v>
      </c>
      <c r="H28" s="59"/>
    </row>
    <row r="29" s="1" customFormat="1" ht="24.4" customHeight="1" spans="1:8">
      <c r="A29" s="57"/>
      <c r="B29" s="26" t="s">
        <v>191</v>
      </c>
      <c r="C29" s="26" t="s">
        <v>84</v>
      </c>
      <c r="D29" s="45" t="s">
        <v>192</v>
      </c>
      <c r="E29" s="58">
        <f t="shared" si="0"/>
        <v>1.6848</v>
      </c>
      <c r="F29" s="58">
        <v>1.6848</v>
      </c>
      <c r="G29" s="58">
        <v>0</v>
      </c>
      <c r="H29" s="59"/>
    </row>
    <row r="30" s="1" customFormat="1" ht="24.4" customHeight="1" spans="1:8">
      <c r="A30" s="57"/>
      <c r="B30" s="26" t="s">
        <v>191</v>
      </c>
      <c r="C30" s="26" t="s">
        <v>193</v>
      </c>
      <c r="D30" s="45" t="s">
        <v>194</v>
      </c>
      <c r="E30" s="58">
        <f t="shared" si="0"/>
        <v>0.204</v>
      </c>
      <c r="F30" s="58">
        <v>0.204</v>
      </c>
      <c r="G30" s="58">
        <v>0</v>
      </c>
      <c r="H30" s="59"/>
    </row>
    <row r="31" s="1" customFormat="1" ht="24.4" customHeight="1" spans="1:8">
      <c r="A31" s="57"/>
      <c r="B31" s="26" t="s">
        <v>195</v>
      </c>
      <c r="C31" s="26" t="s">
        <v>90</v>
      </c>
      <c r="D31" s="45" t="s">
        <v>196</v>
      </c>
      <c r="E31" s="58">
        <f t="shared" si="0"/>
        <v>1.5</v>
      </c>
      <c r="F31" s="58"/>
      <c r="G31" s="58">
        <v>1.5</v>
      </c>
      <c r="H31" s="59"/>
    </row>
    <row r="32" s="1" customFormat="1" ht="24.4" customHeight="1" spans="1:8">
      <c r="A32" s="57"/>
      <c r="B32" s="26" t="s">
        <v>155</v>
      </c>
      <c r="C32" s="26" t="s">
        <v>176</v>
      </c>
      <c r="D32" s="45" t="s">
        <v>197</v>
      </c>
      <c r="E32" s="58">
        <f t="shared" si="0"/>
        <v>111.798144</v>
      </c>
      <c r="F32" s="58">
        <v>111.798144</v>
      </c>
      <c r="G32" s="58">
        <v>0</v>
      </c>
      <c r="H32" s="59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14" activePane="bottomLeft" state="frozen"/>
      <selection/>
      <selection pane="bottomLeft" activeCell="F9" sqref="F9"/>
    </sheetView>
  </sheetViews>
  <sheetFormatPr defaultColWidth="10" defaultRowHeight="13.5" outlineLevelCol="7"/>
  <cols>
    <col min="1" max="1" width="1.53333333333333" style="16" customWidth="1"/>
    <col min="2" max="4" width="6.625" style="16" customWidth="1"/>
    <col min="5" max="5" width="25.25" style="16" customWidth="1"/>
    <col min="6" max="6" width="58.375" style="16" customWidth="1"/>
    <col min="7" max="7" width="25.375" style="16" customWidth="1"/>
    <col min="8" max="8" width="1.53333333333333" style="16" customWidth="1"/>
    <col min="9" max="11" width="9.76666666666667" style="16" customWidth="1"/>
    <col min="12" max="16384" width="10" style="16"/>
  </cols>
  <sheetData>
    <row r="1" ht="25" customHeight="1" spans="1:8">
      <c r="A1" s="17"/>
      <c r="B1" s="2"/>
      <c r="C1" s="25"/>
      <c r="D1" s="25"/>
      <c r="E1" s="25"/>
      <c r="F1" s="25"/>
      <c r="G1" s="20" t="s">
        <v>198</v>
      </c>
      <c r="H1" s="25"/>
    </row>
    <row r="2" ht="22.8" customHeight="1" spans="1:8">
      <c r="A2" s="17"/>
      <c r="B2" s="21" t="s">
        <v>199</v>
      </c>
      <c r="C2" s="21"/>
      <c r="D2" s="21"/>
      <c r="E2" s="21"/>
      <c r="F2" s="21"/>
      <c r="G2" s="21"/>
      <c r="H2" s="25" t="s">
        <v>4</v>
      </c>
    </row>
    <row r="3" ht="19.55" customHeight="1" spans="1:8">
      <c r="A3" s="22"/>
      <c r="B3" s="23" t="str">
        <f>'3-1'!B3</f>
        <v>单位：开江宝石桥水库管理处</v>
      </c>
      <c r="C3" s="23"/>
      <c r="D3" s="23"/>
      <c r="E3" s="23"/>
      <c r="F3" s="23"/>
      <c r="G3" s="44" t="s">
        <v>7</v>
      </c>
      <c r="H3" s="33"/>
    </row>
    <row r="4" ht="24.4" customHeight="1" spans="1:8">
      <c r="A4" s="27"/>
      <c r="B4" s="26" t="s">
        <v>77</v>
      </c>
      <c r="C4" s="26"/>
      <c r="D4" s="26"/>
      <c r="E4" s="26" t="s">
        <v>78</v>
      </c>
      <c r="F4" s="26" t="s">
        <v>200</v>
      </c>
      <c r="G4" s="26" t="s">
        <v>201</v>
      </c>
      <c r="H4" s="34"/>
    </row>
    <row r="5" ht="24.4" customHeight="1" spans="1:8">
      <c r="A5" s="27"/>
      <c r="B5" s="26" t="s">
        <v>79</v>
      </c>
      <c r="C5" s="26" t="s">
        <v>80</v>
      </c>
      <c r="D5" s="26" t="s">
        <v>81</v>
      </c>
      <c r="E5" s="26"/>
      <c r="F5" s="26"/>
      <c r="G5" s="26"/>
      <c r="H5" s="35"/>
    </row>
    <row r="6" ht="22.8" customHeight="1" spans="1:8">
      <c r="A6" s="28"/>
      <c r="B6" s="26"/>
      <c r="C6" s="26"/>
      <c r="D6" s="26"/>
      <c r="E6" s="26"/>
      <c r="F6" s="26" t="s">
        <v>82</v>
      </c>
      <c r="G6" s="29">
        <f>SUM(G7)</f>
        <v>840.702687</v>
      </c>
      <c r="H6" s="36"/>
    </row>
    <row r="7" ht="22.8" customHeight="1" spans="1:8">
      <c r="A7" s="28"/>
      <c r="B7" s="26" t="s">
        <v>92</v>
      </c>
      <c r="C7" s="26" t="s">
        <v>93</v>
      </c>
      <c r="D7" s="26" t="s">
        <v>86</v>
      </c>
      <c r="E7" s="45" t="s">
        <v>202</v>
      </c>
      <c r="F7" s="46">
        <f>G7</f>
        <v>840.702687</v>
      </c>
      <c r="G7" s="29">
        <f>8407026.87/10000</f>
        <v>840.702687</v>
      </c>
      <c r="H7" s="36"/>
    </row>
    <row r="8" ht="22.8" customHeight="1" spans="1:8">
      <c r="A8" s="28"/>
      <c r="B8" s="26"/>
      <c r="C8" s="26"/>
      <c r="D8" s="26"/>
      <c r="E8" s="26"/>
      <c r="F8" s="26"/>
      <c r="G8" s="29"/>
      <c r="H8" s="36"/>
    </row>
    <row r="9" ht="22.8" customHeight="1" spans="1:8">
      <c r="A9" s="28"/>
      <c r="B9" s="26"/>
      <c r="C9" s="26"/>
      <c r="D9" s="26"/>
      <c r="E9" s="26"/>
      <c r="F9" s="26"/>
      <c r="G9" s="29"/>
      <c r="H9" s="36"/>
    </row>
    <row r="10" ht="22.8" customHeight="1" spans="1:8">
      <c r="A10" s="28"/>
      <c r="B10" s="26"/>
      <c r="C10" s="26"/>
      <c r="D10" s="26"/>
      <c r="E10" s="26"/>
      <c r="F10" s="26"/>
      <c r="G10" s="29"/>
      <c r="H10" s="36"/>
    </row>
    <row r="11" ht="22.8" customHeight="1" spans="1:8">
      <c r="A11" s="28"/>
      <c r="B11" s="26"/>
      <c r="C11" s="26"/>
      <c r="D11" s="26"/>
      <c r="E11" s="26"/>
      <c r="F11" s="26"/>
      <c r="G11" s="29"/>
      <c r="H11" s="36"/>
    </row>
    <row r="12" ht="22.8" customHeight="1" spans="1:8">
      <c r="A12" s="28"/>
      <c r="B12" s="26"/>
      <c r="C12" s="26"/>
      <c r="D12" s="26"/>
      <c r="E12" s="26"/>
      <c r="F12" s="26"/>
      <c r="G12" s="29"/>
      <c r="H12" s="36"/>
    </row>
    <row r="13" ht="22.8" customHeight="1" spans="1:8">
      <c r="A13" s="28"/>
      <c r="B13" s="26"/>
      <c r="C13" s="26"/>
      <c r="D13" s="26"/>
      <c r="E13" s="26"/>
      <c r="F13" s="26"/>
      <c r="G13" s="29"/>
      <c r="H13" s="36"/>
    </row>
    <row r="14" ht="22.8" customHeight="1" spans="1:8">
      <c r="A14" s="28"/>
      <c r="B14" s="26"/>
      <c r="C14" s="26"/>
      <c r="D14" s="26"/>
      <c r="E14" s="26"/>
      <c r="F14" s="26"/>
      <c r="G14" s="29"/>
      <c r="H14" s="36"/>
    </row>
    <row r="15" ht="22.8" customHeight="1" spans="1:8">
      <c r="A15" s="28"/>
      <c r="B15" s="26"/>
      <c r="C15" s="26"/>
      <c r="D15" s="26"/>
      <c r="E15" s="26"/>
      <c r="F15" s="26"/>
      <c r="G15" s="29"/>
      <c r="H15" s="36"/>
    </row>
    <row r="16" ht="22.8" customHeight="1" spans="1:8">
      <c r="A16" s="28"/>
      <c r="B16" s="26"/>
      <c r="C16" s="26"/>
      <c r="D16" s="26"/>
      <c r="E16" s="26"/>
      <c r="F16" s="26"/>
      <c r="G16" s="29"/>
      <c r="H16" s="36"/>
    </row>
    <row r="17" ht="22.8" customHeight="1" spans="1:8">
      <c r="A17" s="28"/>
      <c r="B17" s="26"/>
      <c r="C17" s="26"/>
      <c r="D17" s="26"/>
      <c r="E17" s="26"/>
      <c r="F17" s="26"/>
      <c r="G17" s="29"/>
      <c r="H17" s="36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E10" sqref="E10"/>
    </sheetView>
  </sheetViews>
  <sheetFormatPr defaultColWidth="10" defaultRowHeight="13.5" outlineLevelCol="7"/>
  <cols>
    <col min="1" max="1" width="1.53333333333333" style="16" customWidth="1"/>
    <col min="2" max="7" width="21.625" style="16" customWidth="1"/>
    <col min="8" max="8" width="1.53333333333333" style="16" customWidth="1"/>
    <col min="9" max="9" width="9.76666666666667" style="16" customWidth="1"/>
    <col min="10" max="16384" width="10" style="16"/>
  </cols>
  <sheetData>
    <row r="1" ht="25" customHeight="1" spans="1:8">
      <c r="A1" s="17"/>
      <c r="B1" s="2"/>
      <c r="C1" s="19"/>
      <c r="D1" s="19"/>
      <c r="E1" s="19"/>
      <c r="F1" s="19"/>
      <c r="G1" s="20" t="s">
        <v>203</v>
      </c>
      <c r="H1" s="25"/>
    </row>
    <row r="2" ht="22.8" customHeight="1" spans="1:8">
      <c r="A2" s="17"/>
      <c r="B2" s="38" t="s">
        <v>204</v>
      </c>
      <c r="C2" s="39"/>
      <c r="D2" s="39"/>
      <c r="E2" s="39"/>
      <c r="F2" s="39"/>
      <c r="G2" s="40"/>
      <c r="H2" s="25" t="s">
        <v>4</v>
      </c>
    </row>
    <row r="3" ht="19.55" customHeight="1" spans="1:8">
      <c r="A3" s="22"/>
      <c r="B3" s="23" t="str">
        <f>'3-2'!B3</f>
        <v>单位：开江宝石桥水库管理处</v>
      </c>
      <c r="C3" s="23"/>
      <c r="D3" s="24"/>
      <c r="E3" s="24"/>
      <c r="F3" s="24"/>
      <c r="G3" s="24" t="s">
        <v>7</v>
      </c>
      <c r="H3" s="33"/>
    </row>
    <row r="4" ht="24.4" customHeight="1" spans="1:8">
      <c r="A4" s="25"/>
      <c r="B4" s="26" t="s">
        <v>205</v>
      </c>
      <c r="C4" s="26"/>
      <c r="D4" s="26"/>
      <c r="E4" s="26"/>
      <c r="F4" s="26"/>
      <c r="G4" s="26"/>
      <c r="H4" s="34"/>
    </row>
    <row r="5" ht="24.4" customHeight="1" spans="1:8">
      <c r="A5" s="27"/>
      <c r="B5" s="26" t="s">
        <v>60</v>
      </c>
      <c r="C5" s="41" t="s">
        <v>206</v>
      </c>
      <c r="D5" s="26" t="s">
        <v>207</v>
      </c>
      <c r="E5" s="26"/>
      <c r="F5" s="26"/>
      <c r="G5" s="26" t="s">
        <v>181</v>
      </c>
      <c r="H5" s="34"/>
    </row>
    <row r="6" ht="24.4" customHeight="1" spans="1:8">
      <c r="A6" s="27"/>
      <c r="B6" s="26"/>
      <c r="C6" s="41"/>
      <c r="D6" s="26" t="s">
        <v>147</v>
      </c>
      <c r="E6" s="26" t="s">
        <v>208</v>
      </c>
      <c r="F6" s="26" t="s">
        <v>209</v>
      </c>
      <c r="G6" s="26"/>
      <c r="H6" s="35"/>
    </row>
    <row r="7" ht="27" customHeight="1" spans="1:8">
      <c r="A7" s="28"/>
      <c r="B7" s="29">
        <f>C7+D7+G7</f>
        <v>3.6</v>
      </c>
      <c r="C7" s="29"/>
      <c r="D7" s="29"/>
      <c r="E7" s="29"/>
      <c r="F7" s="29"/>
      <c r="G7" s="29">
        <v>3.6</v>
      </c>
      <c r="H7" s="36"/>
    </row>
    <row r="8" ht="27" customHeight="1" spans="1:8">
      <c r="A8" s="28"/>
      <c r="B8" s="29"/>
      <c r="C8" s="29"/>
      <c r="D8" s="29"/>
      <c r="E8" s="29"/>
      <c r="F8" s="29"/>
      <c r="G8" s="29"/>
      <c r="H8" s="36"/>
    </row>
    <row r="9" ht="27" customHeight="1" spans="1:8">
      <c r="A9" s="28"/>
      <c r="B9" s="29"/>
      <c r="C9" s="29"/>
      <c r="D9" s="29"/>
      <c r="E9" s="29"/>
      <c r="F9" s="29"/>
      <c r="G9" s="29"/>
      <c r="H9" s="36"/>
    </row>
    <row r="10" ht="27" customHeight="1" spans="1:8">
      <c r="A10" s="28"/>
      <c r="B10" s="29"/>
      <c r="C10" s="29"/>
      <c r="D10" s="29"/>
      <c r="E10" s="29"/>
      <c r="F10" s="29"/>
      <c r="G10" s="29"/>
      <c r="H10" s="36"/>
    </row>
    <row r="11" ht="27" customHeight="1" spans="1:8">
      <c r="A11" s="28"/>
      <c r="B11" s="29"/>
      <c r="C11" s="29"/>
      <c r="D11" s="29"/>
      <c r="E11" s="29"/>
      <c r="F11" s="29"/>
      <c r="G11" s="29"/>
      <c r="H11" s="36"/>
    </row>
    <row r="12" ht="27" customHeight="1" spans="1:8">
      <c r="A12" s="28"/>
      <c r="B12" s="29"/>
      <c r="C12" s="29"/>
      <c r="D12" s="29"/>
      <c r="E12" s="29"/>
      <c r="F12" s="29"/>
      <c r="G12" s="29"/>
      <c r="H12" s="36"/>
    </row>
    <row r="13" ht="27" customHeight="1" spans="1:8">
      <c r="A13" s="28"/>
      <c r="B13" s="29"/>
      <c r="C13" s="29"/>
      <c r="D13" s="29"/>
      <c r="E13" s="29"/>
      <c r="F13" s="29"/>
      <c r="G13" s="29"/>
      <c r="H13" s="36"/>
    </row>
    <row r="14" ht="27" customHeight="1" spans="1:8">
      <c r="A14" s="28"/>
      <c r="B14" s="29"/>
      <c r="C14" s="29"/>
      <c r="D14" s="29"/>
      <c r="E14" s="29"/>
      <c r="F14" s="29"/>
      <c r="G14" s="29"/>
      <c r="H14" s="36"/>
    </row>
    <row r="15" ht="27" customHeight="1" spans="1:8">
      <c r="A15" s="28"/>
      <c r="B15" s="29"/>
      <c r="C15" s="29"/>
      <c r="D15" s="29"/>
      <c r="E15" s="29"/>
      <c r="F15" s="29"/>
      <c r="G15" s="29"/>
      <c r="H15" s="3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E16" sqref="E16"/>
    </sheetView>
  </sheetViews>
  <sheetFormatPr defaultColWidth="10" defaultRowHeight="13.5"/>
  <cols>
    <col min="1" max="1" width="1.53333333333333" style="16" customWidth="1"/>
    <col min="2" max="4" width="6.15833333333333" style="16" customWidth="1"/>
    <col min="5" max="5" width="50" style="16" customWidth="1"/>
    <col min="6" max="8" width="18.375" style="16" customWidth="1"/>
    <col min="9" max="9" width="1.53333333333333" style="16" customWidth="1"/>
    <col min="10" max="12" width="9.76666666666667" style="16" customWidth="1"/>
    <col min="13" max="16384" width="10" style="16"/>
  </cols>
  <sheetData>
    <row r="1" ht="25" customHeight="1" spans="1:9">
      <c r="A1" s="17"/>
      <c r="B1" s="2"/>
      <c r="C1" s="2"/>
      <c r="D1" s="2"/>
      <c r="E1" s="18"/>
      <c r="F1" s="19"/>
      <c r="G1" s="19"/>
      <c r="H1" s="20" t="s">
        <v>210</v>
      </c>
      <c r="I1" s="25"/>
    </row>
    <row r="2" ht="22.8" customHeight="1" spans="1:9">
      <c r="A2" s="17"/>
      <c r="B2" s="21" t="s">
        <v>211</v>
      </c>
      <c r="C2" s="21"/>
      <c r="D2" s="21"/>
      <c r="E2" s="21"/>
      <c r="F2" s="21"/>
      <c r="G2" s="21"/>
      <c r="H2" s="21"/>
      <c r="I2" s="25" t="s">
        <v>4</v>
      </c>
    </row>
    <row r="3" ht="19.55" customHeight="1" spans="1:9">
      <c r="A3" s="22"/>
      <c r="B3" s="23" t="str">
        <f>'3-3'!B3</f>
        <v>单位：开江宝石桥水库管理处</v>
      </c>
      <c r="C3" s="23"/>
      <c r="D3" s="23"/>
      <c r="E3" s="23"/>
      <c r="F3" s="22"/>
      <c r="G3" s="22"/>
      <c r="H3" s="24" t="s">
        <v>7</v>
      </c>
      <c r="I3" s="33"/>
    </row>
    <row r="4" ht="24.4" customHeight="1" spans="1:9">
      <c r="A4" s="25"/>
      <c r="B4" s="26" t="s">
        <v>10</v>
      </c>
      <c r="C4" s="26"/>
      <c r="D4" s="26"/>
      <c r="E4" s="26"/>
      <c r="F4" s="26" t="s">
        <v>212</v>
      </c>
      <c r="G4" s="26"/>
      <c r="H4" s="26"/>
      <c r="I4" s="34"/>
    </row>
    <row r="5" ht="24.4" customHeight="1" spans="1:9">
      <c r="A5" s="27"/>
      <c r="B5" s="26" t="s">
        <v>77</v>
      </c>
      <c r="C5" s="26"/>
      <c r="D5" s="26"/>
      <c r="E5" s="26" t="s">
        <v>78</v>
      </c>
      <c r="F5" s="26" t="s">
        <v>60</v>
      </c>
      <c r="G5" s="26" t="s">
        <v>73</v>
      </c>
      <c r="H5" s="26" t="s">
        <v>74</v>
      </c>
      <c r="I5" s="34"/>
    </row>
    <row r="6" ht="24.4" customHeight="1" spans="1:9">
      <c r="A6" s="27"/>
      <c r="B6" s="26" t="s">
        <v>79</v>
      </c>
      <c r="C6" s="26" t="s">
        <v>80</v>
      </c>
      <c r="D6" s="26" t="s">
        <v>81</v>
      </c>
      <c r="E6" s="26"/>
      <c r="F6" s="26"/>
      <c r="G6" s="26"/>
      <c r="H6" s="26"/>
      <c r="I6" s="35"/>
    </row>
    <row r="7" ht="27" customHeight="1" spans="1:9">
      <c r="A7" s="28"/>
      <c r="B7" s="26"/>
      <c r="C7" s="26"/>
      <c r="D7" s="26"/>
      <c r="E7" s="26" t="s">
        <v>82</v>
      </c>
      <c r="F7" s="29"/>
      <c r="G7" s="29"/>
      <c r="H7" s="29"/>
      <c r="I7" s="36"/>
    </row>
    <row r="8" ht="27" customHeight="1" spans="1:9">
      <c r="A8" s="28"/>
      <c r="B8" s="26"/>
      <c r="C8" s="26"/>
      <c r="D8" s="26"/>
      <c r="E8" s="26"/>
      <c r="F8" s="29"/>
      <c r="G8" s="29"/>
      <c r="H8" s="29"/>
      <c r="I8" s="36"/>
    </row>
    <row r="9" ht="27" customHeight="1" spans="1:9">
      <c r="A9" s="28"/>
      <c r="B9" s="26"/>
      <c r="C9" s="26"/>
      <c r="D9" s="26"/>
      <c r="E9" s="26"/>
      <c r="F9" s="29"/>
      <c r="G9" s="29"/>
      <c r="H9" s="29"/>
      <c r="I9" s="36"/>
    </row>
    <row r="10" ht="27" customHeight="1" spans="1:9">
      <c r="A10" s="28"/>
      <c r="B10" s="26"/>
      <c r="C10" s="26"/>
      <c r="D10" s="26"/>
      <c r="E10" s="26"/>
      <c r="F10" s="29"/>
      <c r="G10" s="29"/>
      <c r="H10" s="29"/>
      <c r="I10" s="36"/>
    </row>
    <row r="11" ht="27" customHeight="1" spans="1:9">
      <c r="A11" s="28"/>
      <c r="B11" s="26"/>
      <c r="C11" s="26"/>
      <c r="D11" s="26"/>
      <c r="E11" s="26"/>
      <c r="F11" s="29"/>
      <c r="G11" s="29"/>
      <c r="H11" s="29"/>
      <c r="I11" s="36"/>
    </row>
    <row r="12" ht="27" customHeight="1" spans="1:9">
      <c r="A12" s="28"/>
      <c r="B12" s="26"/>
      <c r="C12" s="26"/>
      <c r="D12" s="26"/>
      <c r="E12" s="26"/>
      <c r="F12" s="29"/>
      <c r="G12" s="29"/>
      <c r="H12" s="29"/>
      <c r="I12" s="36"/>
    </row>
    <row r="13" ht="27" customHeight="1" spans="1:9">
      <c r="A13" s="28"/>
      <c r="B13" s="26"/>
      <c r="C13" s="26"/>
      <c r="D13" s="26"/>
      <c r="E13" s="26"/>
      <c r="F13" s="29"/>
      <c r="G13" s="29"/>
      <c r="H13" s="29"/>
      <c r="I13" s="36"/>
    </row>
    <row r="14" ht="27" customHeight="1" spans="1:9">
      <c r="A14" s="28"/>
      <c r="B14" s="26"/>
      <c r="C14" s="26"/>
      <c r="D14" s="26"/>
      <c r="E14" s="26"/>
      <c r="F14" s="29"/>
      <c r="G14" s="29"/>
      <c r="H14" s="29"/>
      <c r="I14" s="36"/>
    </row>
    <row r="15" ht="27" customHeight="1" spans="1:9">
      <c r="A15" s="27"/>
      <c r="B15" s="42"/>
      <c r="C15" s="42"/>
      <c r="D15" s="42"/>
      <c r="E15" s="42" t="s">
        <v>24</v>
      </c>
      <c r="F15" s="43"/>
      <c r="G15" s="43"/>
      <c r="H15" s="43"/>
      <c r="I15" s="35"/>
    </row>
    <row r="16" ht="27" customHeight="1" spans="1:9">
      <c r="A16" s="30"/>
      <c r="B16" s="32"/>
      <c r="C16" s="31"/>
      <c r="D16" s="31"/>
      <c r="E16" s="32" t="s">
        <v>213</v>
      </c>
      <c r="F16" s="30"/>
      <c r="G16" s="30"/>
      <c r="H16" s="30"/>
      <c r="I16" s="3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D16" sqref="D16"/>
    </sheetView>
  </sheetViews>
  <sheetFormatPr defaultColWidth="10" defaultRowHeight="13.5" outlineLevelCol="7"/>
  <cols>
    <col min="1" max="1" width="1.53333333333333" style="16" customWidth="1"/>
    <col min="2" max="7" width="19.875" style="16" customWidth="1"/>
    <col min="8" max="8" width="1.53333333333333" style="16" customWidth="1"/>
    <col min="9" max="9" width="9.76666666666667" style="16" customWidth="1"/>
    <col min="10" max="16384" width="10" style="16"/>
  </cols>
  <sheetData>
    <row r="1" ht="25" customHeight="1" spans="1:8">
      <c r="A1" s="17"/>
      <c r="B1" s="2"/>
      <c r="C1" s="19"/>
      <c r="D1" s="19"/>
      <c r="E1" s="19"/>
      <c r="F1" s="19"/>
      <c r="G1" s="20" t="s">
        <v>214</v>
      </c>
      <c r="H1" s="25"/>
    </row>
    <row r="2" ht="22.8" customHeight="1" spans="1:8">
      <c r="A2" s="17"/>
      <c r="B2" s="38" t="s">
        <v>215</v>
      </c>
      <c r="C2" s="39"/>
      <c r="D2" s="39"/>
      <c r="E2" s="39"/>
      <c r="F2" s="39"/>
      <c r="G2" s="40"/>
      <c r="H2" s="25" t="s">
        <v>4</v>
      </c>
    </row>
    <row r="3" ht="19.55" customHeight="1" spans="1:8">
      <c r="A3" s="22"/>
      <c r="B3" s="23" t="str">
        <f>'4'!B3</f>
        <v>单位：开江宝石桥水库管理处</v>
      </c>
      <c r="C3" s="23"/>
      <c r="D3" s="24"/>
      <c r="E3" s="24"/>
      <c r="F3" s="24"/>
      <c r="G3" s="24" t="s">
        <v>7</v>
      </c>
      <c r="H3" s="33"/>
    </row>
    <row r="4" ht="24.4" customHeight="1" spans="1:8">
      <c r="A4" s="25"/>
      <c r="B4" s="26" t="s">
        <v>205</v>
      </c>
      <c r="C4" s="26"/>
      <c r="D4" s="26"/>
      <c r="E4" s="26"/>
      <c r="F4" s="26"/>
      <c r="G4" s="26"/>
      <c r="H4" s="34"/>
    </row>
    <row r="5" ht="24.4" customHeight="1" spans="1:8">
      <c r="A5" s="27"/>
      <c r="B5" s="26" t="s">
        <v>60</v>
      </c>
      <c r="C5" s="41" t="s">
        <v>206</v>
      </c>
      <c r="D5" s="26" t="s">
        <v>207</v>
      </c>
      <c r="E5" s="26"/>
      <c r="F5" s="26"/>
      <c r="G5" s="26" t="s">
        <v>181</v>
      </c>
      <c r="H5" s="34"/>
    </row>
    <row r="6" ht="24.4" customHeight="1" spans="1:8">
      <c r="A6" s="27"/>
      <c r="B6" s="26"/>
      <c r="C6" s="41"/>
      <c r="D6" s="26" t="s">
        <v>147</v>
      </c>
      <c r="E6" s="26" t="s">
        <v>208</v>
      </c>
      <c r="F6" s="26" t="s">
        <v>209</v>
      </c>
      <c r="G6" s="26"/>
      <c r="H6" s="35"/>
    </row>
    <row r="7" ht="27" customHeight="1" spans="1:8">
      <c r="A7" s="28"/>
      <c r="B7" s="29"/>
      <c r="C7" s="29"/>
      <c r="D7" s="29"/>
      <c r="E7" s="29"/>
      <c r="F7" s="29"/>
      <c r="G7" s="29"/>
      <c r="H7" s="36"/>
    </row>
    <row r="8" ht="27" customHeight="1" spans="1:8">
      <c r="A8" s="28"/>
      <c r="B8" s="29"/>
      <c r="C8" s="29"/>
      <c r="D8" s="29"/>
      <c r="E8" s="29"/>
      <c r="F8" s="29"/>
      <c r="G8" s="29"/>
      <c r="H8" s="36"/>
    </row>
    <row r="9" ht="27" customHeight="1" spans="1:8">
      <c r="A9" s="28"/>
      <c r="B9" s="29"/>
      <c r="C9" s="29"/>
      <c r="D9" s="29"/>
      <c r="E9" s="29"/>
      <c r="F9" s="29"/>
      <c r="G9" s="29"/>
      <c r="H9" s="36"/>
    </row>
    <row r="10" ht="27" customHeight="1" spans="1:8">
      <c r="A10" s="28"/>
      <c r="B10" s="29"/>
      <c r="C10" s="29"/>
      <c r="D10" s="29"/>
      <c r="E10" s="29"/>
      <c r="F10" s="29"/>
      <c r="G10" s="29"/>
      <c r="H10" s="36"/>
    </row>
    <row r="11" ht="27" customHeight="1" spans="1:8">
      <c r="A11" s="28"/>
      <c r="B11" s="29"/>
      <c r="C11" s="29"/>
      <c r="D11" s="29"/>
      <c r="E11" s="29"/>
      <c r="F11" s="29"/>
      <c r="G11" s="29"/>
      <c r="H11" s="36"/>
    </row>
    <row r="12" ht="27" customHeight="1" spans="1:8">
      <c r="A12" s="28"/>
      <c r="B12" s="29"/>
      <c r="C12" s="29"/>
      <c r="D12" s="29"/>
      <c r="E12" s="29"/>
      <c r="F12" s="29"/>
      <c r="G12" s="29"/>
      <c r="H12" s="36"/>
    </row>
    <row r="13" ht="27" customHeight="1" spans="1:8">
      <c r="A13" s="28"/>
      <c r="B13" s="29"/>
      <c r="C13" s="29"/>
      <c r="D13" s="29"/>
      <c r="E13" s="29"/>
      <c r="F13" s="29"/>
      <c r="G13" s="29"/>
      <c r="H13" s="36"/>
    </row>
    <row r="14" ht="27" customHeight="1" spans="1:8">
      <c r="A14" s="28"/>
      <c r="B14" s="29"/>
      <c r="C14" s="29"/>
      <c r="D14" s="29"/>
      <c r="E14" s="29"/>
      <c r="F14" s="29"/>
      <c r="G14" s="29"/>
      <c r="H14" s="36"/>
    </row>
    <row r="15" ht="27" customHeight="1" spans="1:8">
      <c r="A15" s="28"/>
      <c r="B15" s="29"/>
      <c r="C15" s="29"/>
      <c r="D15" s="29"/>
      <c r="E15" s="29"/>
      <c r="F15" s="29"/>
      <c r="G15" s="29"/>
      <c r="H15" s="36"/>
    </row>
    <row r="16" ht="27" customHeight="1" spans="1:8">
      <c r="A16" s="30"/>
      <c r="B16" s="30"/>
      <c r="C16" s="32" t="s">
        <v>213</v>
      </c>
      <c r="D16" s="30"/>
      <c r="E16" s="30"/>
      <c r="F16" s="30"/>
      <c r="G16" s="30"/>
      <c r="H16" s="3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G11" sqref="G11"/>
    </sheetView>
  </sheetViews>
  <sheetFormatPr defaultColWidth="10" defaultRowHeight="13.5"/>
  <cols>
    <col min="1" max="1" width="1.53333333333333" style="16" customWidth="1"/>
    <col min="2" max="4" width="6.15833333333333" style="16" customWidth="1"/>
    <col min="5" max="5" width="50" style="16" customWidth="1"/>
    <col min="6" max="8" width="18.5" style="16" customWidth="1"/>
    <col min="9" max="9" width="1.53333333333333" style="16" customWidth="1"/>
    <col min="10" max="12" width="9.76666666666667" style="16" customWidth="1"/>
    <col min="13" max="16384" width="10" style="16"/>
  </cols>
  <sheetData>
    <row r="1" ht="25" customHeight="1" spans="1:9">
      <c r="A1" s="17"/>
      <c r="B1" s="2"/>
      <c r="C1" s="2"/>
      <c r="D1" s="2"/>
      <c r="E1" s="18"/>
      <c r="F1" s="19"/>
      <c r="G1" s="19"/>
      <c r="H1" s="20" t="s">
        <v>216</v>
      </c>
      <c r="I1" s="25"/>
    </row>
    <row r="2" ht="22.8" customHeight="1" spans="1:9">
      <c r="A2" s="17"/>
      <c r="B2" s="21" t="s">
        <v>217</v>
      </c>
      <c r="C2" s="21"/>
      <c r="D2" s="21"/>
      <c r="E2" s="21"/>
      <c r="F2" s="21"/>
      <c r="G2" s="21"/>
      <c r="H2" s="21"/>
      <c r="I2" s="25" t="s">
        <v>4</v>
      </c>
    </row>
    <row r="3" ht="19.55" customHeight="1" spans="1:9">
      <c r="A3" s="22"/>
      <c r="B3" s="23" t="str">
        <f>'4-1'!B3</f>
        <v>单位：开江宝石桥水库管理处</v>
      </c>
      <c r="C3" s="23"/>
      <c r="D3" s="23"/>
      <c r="E3" s="23"/>
      <c r="F3" s="22"/>
      <c r="G3" s="22"/>
      <c r="H3" s="24" t="s">
        <v>7</v>
      </c>
      <c r="I3" s="33"/>
    </row>
    <row r="4" ht="24.4" customHeight="1" spans="1:9">
      <c r="A4" s="25"/>
      <c r="B4" s="26" t="s">
        <v>10</v>
      </c>
      <c r="C4" s="26"/>
      <c r="D4" s="26"/>
      <c r="E4" s="26"/>
      <c r="F4" s="26" t="s">
        <v>218</v>
      </c>
      <c r="G4" s="26"/>
      <c r="H4" s="26"/>
      <c r="I4" s="34"/>
    </row>
    <row r="5" ht="24.4" customHeight="1" spans="1:9">
      <c r="A5" s="27"/>
      <c r="B5" s="26" t="s">
        <v>77</v>
      </c>
      <c r="C5" s="26"/>
      <c r="D5" s="26"/>
      <c r="E5" s="26" t="s">
        <v>78</v>
      </c>
      <c r="F5" s="26" t="s">
        <v>60</v>
      </c>
      <c r="G5" s="26" t="s">
        <v>73</v>
      </c>
      <c r="H5" s="26" t="s">
        <v>74</v>
      </c>
      <c r="I5" s="34"/>
    </row>
    <row r="6" ht="24.4" customHeight="1" spans="1:9">
      <c r="A6" s="27"/>
      <c r="B6" s="26" t="s">
        <v>79</v>
      </c>
      <c r="C6" s="26" t="s">
        <v>80</v>
      </c>
      <c r="D6" s="26" t="s">
        <v>81</v>
      </c>
      <c r="E6" s="26"/>
      <c r="F6" s="26"/>
      <c r="G6" s="26"/>
      <c r="H6" s="26"/>
      <c r="I6" s="35"/>
    </row>
    <row r="7" ht="27" customHeight="1" spans="1:9">
      <c r="A7" s="28"/>
      <c r="B7" s="26"/>
      <c r="C7" s="26"/>
      <c r="D7" s="26"/>
      <c r="E7" s="26" t="s">
        <v>82</v>
      </c>
      <c r="F7" s="29"/>
      <c r="G7" s="29"/>
      <c r="H7" s="29"/>
      <c r="I7" s="36"/>
    </row>
    <row r="8" ht="27" customHeight="1" spans="1:9">
      <c r="A8" s="28"/>
      <c r="B8" s="26"/>
      <c r="C8" s="26"/>
      <c r="D8" s="26"/>
      <c r="E8" s="26"/>
      <c r="F8" s="29"/>
      <c r="G8" s="29"/>
      <c r="H8" s="29"/>
      <c r="I8" s="36"/>
    </row>
    <row r="9" ht="27" customHeight="1" spans="1:9">
      <c r="A9" s="28"/>
      <c r="B9" s="26"/>
      <c r="C9" s="26"/>
      <c r="D9" s="26"/>
      <c r="E9" s="26"/>
      <c r="F9" s="29"/>
      <c r="G9" s="29"/>
      <c r="H9" s="29"/>
      <c r="I9" s="36"/>
    </row>
    <row r="10" ht="27" customHeight="1" spans="1:9">
      <c r="A10" s="28"/>
      <c r="B10" s="26"/>
      <c r="C10" s="26"/>
      <c r="D10" s="26"/>
      <c r="E10" s="26"/>
      <c r="F10" s="29"/>
      <c r="G10" s="29"/>
      <c r="H10" s="29"/>
      <c r="I10" s="36"/>
    </row>
    <row r="11" ht="27" customHeight="1" spans="1:9">
      <c r="A11" s="28"/>
      <c r="B11" s="26"/>
      <c r="C11" s="26"/>
      <c r="D11" s="26"/>
      <c r="E11" s="26"/>
      <c r="F11" s="29"/>
      <c r="G11" s="29"/>
      <c r="H11" s="29"/>
      <c r="I11" s="36"/>
    </row>
    <row r="12" ht="27" customHeight="1" spans="1:9">
      <c r="A12" s="28"/>
      <c r="B12" s="26"/>
      <c r="C12" s="26"/>
      <c r="D12" s="26"/>
      <c r="E12" s="26"/>
      <c r="F12" s="29"/>
      <c r="G12" s="29"/>
      <c r="H12" s="29"/>
      <c r="I12" s="36"/>
    </row>
    <row r="13" ht="27" customHeight="1" spans="1:9">
      <c r="A13" s="28"/>
      <c r="B13" s="26"/>
      <c r="C13" s="26"/>
      <c r="D13" s="26"/>
      <c r="E13" s="26"/>
      <c r="F13" s="29"/>
      <c r="G13" s="29"/>
      <c r="H13" s="29"/>
      <c r="I13" s="36"/>
    </row>
    <row r="14" ht="27" customHeight="1" spans="1:9">
      <c r="A14" s="28"/>
      <c r="B14" s="26"/>
      <c r="C14" s="26"/>
      <c r="D14" s="26"/>
      <c r="E14" s="26"/>
      <c r="F14" s="29"/>
      <c r="G14" s="29"/>
      <c r="H14" s="29"/>
      <c r="I14" s="36"/>
    </row>
    <row r="15" ht="27" customHeight="1" spans="1:9">
      <c r="A15" s="28"/>
      <c r="B15" s="26"/>
      <c r="C15" s="26"/>
      <c r="D15" s="26"/>
      <c r="E15" s="26"/>
      <c r="F15" s="29"/>
      <c r="G15" s="29"/>
      <c r="H15" s="29"/>
      <c r="I15" s="36"/>
    </row>
    <row r="16" ht="27" customHeight="1" spans="1:9">
      <c r="A16" s="30"/>
      <c r="B16" s="31"/>
      <c r="C16" s="31"/>
      <c r="D16" s="31"/>
      <c r="E16" s="32" t="s">
        <v>213</v>
      </c>
      <c r="F16" s="30"/>
      <c r="G16" s="30"/>
      <c r="H16" s="30"/>
      <c r="I16" s="3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workbookViewId="0">
      <selection activeCell="C5" sqref="C5:C10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ht="25" customHeight="1" spans="1:12">
      <c r="A1" s="2"/>
      <c r="L1" s="14" t="s">
        <v>219</v>
      </c>
    </row>
    <row r="2" ht="45" customHeight="1" spans="1:12">
      <c r="A2" s="3" t="s">
        <v>220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/>
      <c r="B3" s="5"/>
      <c r="C3" s="5"/>
      <c r="D3" s="6"/>
      <c r="E3" s="6"/>
      <c r="F3" s="6"/>
      <c r="G3" s="6"/>
      <c r="H3" s="6"/>
      <c r="I3" s="6"/>
      <c r="J3" s="15" t="s">
        <v>7</v>
      </c>
      <c r="K3" s="15"/>
      <c r="L3" s="15"/>
    </row>
    <row r="4" ht="33" customHeight="1" spans="1:12">
      <c r="A4" s="7" t="s">
        <v>221</v>
      </c>
      <c r="B4" s="7" t="s">
        <v>200</v>
      </c>
      <c r="C4" s="7" t="s">
        <v>11</v>
      </c>
      <c r="D4" s="8" t="s">
        <v>222</v>
      </c>
      <c r="E4" s="7" t="s">
        <v>223</v>
      </c>
      <c r="F4" s="7" t="s">
        <v>224</v>
      </c>
      <c r="G4" s="7" t="s">
        <v>225</v>
      </c>
      <c r="H4" s="7" t="s">
        <v>226</v>
      </c>
      <c r="I4" s="7" t="s">
        <v>227</v>
      </c>
      <c r="J4" s="7" t="s">
        <v>228</v>
      </c>
      <c r="K4" s="7" t="s">
        <v>229</v>
      </c>
      <c r="L4" s="7" t="s">
        <v>230</v>
      </c>
    </row>
    <row r="5" ht="27" customHeight="1" spans="1:12">
      <c r="A5" s="9" t="s">
        <v>231</v>
      </c>
      <c r="B5" s="9" t="s">
        <v>232</v>
      </c>
      <c r="C5" s="10">
        <f>'1-2'!H11</f>
        <v>840.702687</v>
      </c>
      <c r="D5" s="9" t="s">
        <v>233</v>
      </c>
      <c r="E5" s="9" t="s">
        <v>234</v>
      </c>
      <c r="F5" s="9" t="s">
        <v>235</v>
      </c>
      <c r="G5" s="9" t="s">
        <v>236</v>
      </c>
      <c r="H5" s="8" t="s">
        <v>237</v>
      </c>
      <c r="I5" s="8">
        <v>24000000</v>
      </c>
      <c r="J5" s="8" t="s">
        <v>238</v>
      </c>
      <c r="K5" s="8">
        <v>10</v>
      </c>
      <c r="L5" s="9" t="s">
        <v>239</v>
      </c>
    </row>
    <row r="6" ht="27" customHeight="1" spans="1:12">
      <c r="A6" s="9"/>
      <c r="B6" s="9"/>
      <c r="C6" s="10"/>
      <c r="D6" s="9"/>
      <c r="E6" s="9" t="s">
        <v>234</v>
      </c>
      <c r="F6" s="9" t="s">
        <v>235</v>
      </c>
      <c r="G6" s="9" t="s">
        <v>240</v>
      </c>
      <c r="H6" s="8" t="s">
        <v>237</v>
      </c>
      <c r="I6" s="8">
        <v>60</v>
      </c>
      <c r="J6" s="8" t="s">
        <v>241</v>
      </c>
      <c r="K6" s="8">
        <v>10</v>
      </c>
      <c r="L6" s="9" t="s">
        <v>239</v>
      </c>
    </row>
    <row r="7" ht="27" customHeight="1" spans="1:12">
      <c r="A7" s="9"/>
      <c r="B7" s="9"/>
      <c r="C7" s="10"/>
      <c r="D7" s="9"/>
      <c r="E7" s="9" t="s">
        <v>242</v>
      </c>
      <c r="F7" s="9" t="s">
        <v>243</v>
      </c>
      <c r="G7" s="9" t="s">
        <v>244</v>
      </c>
      <c r="H7" s="8" t="s">
        <v>237</v>
      </c>
      <c r="I7" s="8">
        <v>98</v>
      </c>
      <c r="J7" s="8" t="s">
        <v>245</v>
      </c>
      <c r="K7" s="8">
        <v>20</v>
      </c>
      <c r="L7" s="9" t="s">
        <v>239</v>
      </c>
    </row>
    <row r="8" ht="27" customHeight="1" spans="1:12">
      <c r="A8" s="9"/>
      <c r="B8" s="9"/>
      <c r="C8" s="10"/>
      <c r="D8" s="9"/>
      <c r="E8" s="9" t="s">
        <v>234</v>
      </c>
      <c r="F8" s="9" t="s">
        <v>235</v>
      </c>
      <c r="G8" s="9" t="s">
        <v>246</v>
      </c>
      <c r="H8" s="8" t="s">
        <v>237</v>
      </c>
      <c r="I8" s="8">
        <v>20000000</v>
      </c>
      <c r="J8" s="8" t="s">
        <v>238</v>
      </c>
      <c r="K8" s="8">
        <v>10</v>
      </c>
      <c r="L8" s="9" t="s">
        <v>239</v>
      </c>
    </row>
    <row r="9" ht="27" customHeight="1" spans="1:12">
      <c r="A9" s="9"/>
      <c r="B9" s="9"/>
      <c r="C9" s="10"/>
      <c r="D9" s="9"/>
      <c r="E9" s="9" t="s">
        <v>234</v>
      </c>
      <c r="F9" s="9" t="s">
        <v>235</v>
      </c>
      <c r="G9" s="9" t="s">
        <v>247</v>
      </c>
      <c r="H9" s="8" t="s">
        <v>237</v>
      </c>
      <c r="I9" s="8">
        <v>20000000</v>
      </c>
      <c r="J9" s="8" t="s">
        <v>238</v>
      </c>
      <c r="K9" s="8">
        <v>15</v>
      </c>
      <c r="L9" s="9" t="s">
        <v>239</v>
      </c>
    </row>
    <row r="10" ht="27" customHeight="1" spans="1:12">
      <c r="A10" s="9"/>
      <c r="B10" s="9"/>
      <c r="C10" s="10"/>
      <c r="D10" s="9"/>
      <c r="E10" s="9" t="s">
        <v>248</v>
      </c>
      <c r="F10" s="9" t="s">
        <v>249</v>
      </c>
      <c r="G10" s="9" t="s">
        <v>250</v>
      </c>
      <c r="H10" s="8" t="s">
        <v>251</v>
      </c>
      <c r="I10" s="8">
        <v>10</v>
      </c>
      <c r="J10" s="8" t="s">
        <v>252</v>
      </c>
      <c r="K10" s="8">
        <v>10</v>
      </c>
      <c r="L10" s="9" t="s">
        <v>253</v>
      </c>
    </row>
    <row r="11" ht="46" customHeight="1" spans="1:1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ht="27" customHeight="1" spans="1:4">
      <c r="A12" s="12"/>
      <c r="D12" s="13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dataValidations count="1">
    <dataValidation type="list" allowBlank="1" showInputMessage="1" showErrorMessage="1" sqref="L5:L10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周昭辉</cp:lastModifiedBy>
  <dcterms:created xsi:type="dcterms:W3CDTF">2022-03-04T11:29:00Z</dcterms:created>
  <dcterms:modified xsi:type="dcterms:W3CDTF">2022-04-26T07:51:10Z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2052-11.1.0.11339</vt:lpwstr>
  </property>
  <property fmtid="{D5CDD505-2E9C-101B-9397-08002B2CF9AE}" pid="3" name="ICV">
    <vt:lpwstr>C03A3190388548E096DAAC32E9750DCF</vt:lpwstr>
  </property>
</Properties>
</file>